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BreFILE01\Profile$\jmu\Desktop\"/>
    </mc:Choice>
  </mc:AlternateContent>
  <workbookProtection workbookPassword="DAE1" lockStructure="1"/>
  <bookViews>
    <workbookView xWindow="480" yWindow="105" windowWidth="17100" windowHeight="9855"/>
  </bookViews>
  <sheets>
    <sheet name="Tabelle1" sheetId="6" r:id="rId1"/>
    <sheet name="UP-EP Validierung (EUR)" sheetId="5" state="hidden" r:id="rId2"/>
  </sheets>
  <definedNames>
    <definedName name="_xlnm._FilterDatabase" localSheetId="1" hidden="1">'UP-EP Validierung (EUR)'!$A$1:$C$44</definedName>
    <definedName name="ESEPHon">'UP-EP Validierung (EUR)'!#REF!</definedName>
    <definedName name="GESAMT">'UP-EP Validierung (EUR)'!$D$50:$AH$54</definedName>
    <definedName name="GesÜberKA">'UP-EP Validierung (EUR)'!$B$60</definedName>
    <definedName name="GesÜberKAEPÜ">'UP-EP Validierung (EUR)'!$N$50</definedName>
    <definedName name="GesValKA">'UP-EP Validierung (EUR)'!$J$50</definedName>
    <definedName name="GesValKAEPÜ">'UP-EP Validierung (EUR)'!$M$50</definedName>
    <definedName name="TAXA1">'UP-EP Validierung (EUR)'!$B$2:$AH$44</definedName>
    <definedName name="UP">'UP-EP Validierung (EUR)'!$D$46:$AH$47</definedName>
    <definedName name="VAL">'UP-EP Validierung (EUR)'!$A$2:$N$44</definedName>
    <definedName name="ValESEPÜ">'UP-EP Validierung (EUR)'!$L$50</definedName>
    <definedName name="ValESHonEP">'UP-EP Validierung (EUR)'!$I$50</definedName>
  </definedNames>
  <calcPr calcId="162913"/>
</workbook>
</file>

<file path=xl/calcChain.xml><?xml version="1.0" encoding="utf-8"?>
<calcChain xmlns="http://schemas.openxmlformats.org/spreadsheetml/2006/main">
  <c r="P13" i="6" l="1"/>
  <c r="P14" i="6"/>
  <c r="P15" i="6"/>
  <c r="P16" i="6"/>
  <c r="P17" i="6"/>
  <c r="P18" i="6"/>
  <c r="P19" i="6"/>
  <c r="P20" i="6"/>
  <c r="P21" i="6"/>
  <c r="P22" i="6"/>
  <c r="P23" i="6"/>
  <c r="P24" i="6"/>
  <c r="J13" i="6"/>
  <c r="J14" i="6"/>
  <c r="J15" i="6"/>
  <c r="J16" i="6"/>
  <c r="J17" i="6"/>
  <c r="J18" i="6"/>
  <c r="J19" i="6"/>
  <c r="J20" i="6"/>
  <c r="J21" i="6"/>
  <c r="J22" i="6"/>
  <c r="J23" i="6"/>
  <c r="J24" i="6"/>
  <c r="Q15" i="6"/>
  <c r="Q16" i="6"/>
  <c r="Q17" i="6"/>
  <c r="Q18" i="6"/>
  <c r="Q19" i="6"/>
  <c r="Q20" i="6"/>
  <c r="Q21" i="6"/>
  <c r="Q22" i="6"/>
  <c r="Q23" i="6"/>
  <c r="K17" i="6"/>
  <c r="K18" i="6"/>
  <c r="K19" i="6"/>
  <c r="K20" i="6"/>
  <c r="K21" i="6"/>
  <c r="K22" i="6"/>
  <c r="K23" i="6"/>
  <c r="N8" i="5"/>
  <c r="N42" i="5"/>
  <c r="K22" i="5" s="1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3" i="5"/>
  <c r="C3" i="5"/>
  <c r="C5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E6" i="6"/>
  <c r="E7" i="6"/>
  <c r="E8" i="6"/>
  <c r="E9" i="6"/>
  <c r="E5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10" i="6"/>
  <c r="D6" i="6"/>
  <c r="D7" i="6"/>
  <c r="D8" i="6"/>
  <c r="D9" i="6"/>
  <c r="D5" i="6"/>
  <c r="AA51" i="5" l="1"/>
  <c r="C2" i="5"/>
  <c r="R23" i="6"/>
  <c r="R22" i="6"/>
  <c r="R21" i="6"/>
  <c r="R20" i="6"/>
  <c r="R19" i="6"/>
  <c r="R18" i="6"/>
  <c r="R17" i="6"/>
  <c r="R16" i="6"/>
  <c r="R15" i="6"/>
  <c r="B2" i="5"/>
  <c r="AC51" i="5" s="1"/>
  <c r="AB51" i="5" l="1"/>
  <c r="AF52" i="5"/>
  <c r="AH51" i="5"/>
  <c r="K24" i="6" s="1"/>
  <c r="AE52" i="5"/>
  <c r="Z52" i="5"/>
  <c r="AE51" i="5"/>
  <c r="AF51" i="5"/>
  <c r="AG52" i="5"/>
  <c r="AG51" i="5"/>
  <c r="Z51" i="5"/>
  <c r="K16" i="6" s="1"/>
  <c r="AD52" i="5"/>
  <c r="AA52" i="5"/>
  <c r="X52" i="5"/>
  <c r="Q14" i="6" s="1"/>
  <c r="R14" i="6" s="1"/>
  <c r="Y51" i="5"/>
  <c r="K15" i="6" s="1"/>
  <c r="AC52" i="5"/>
  <c r="AD51" i="5"/>
  <c r="AH52" i="5"/>
  <c r="Q24" i="6" s="1"/>
  <c r="R24" i="6" s="1"/>
  <c r="X51" i="5"/>
  <c r="K14" i="6" s="1"/>
  <c r="AB52" i="5"/>
  <c r="Y52" i="5"/>
  <c r="S60" i="5"/>
  <c r="S54" i="5" s="1"/>
  <c r="P9" i="6" s="1"/>
  <c r="Z60" i="5"/>
  <c r="Z54" i="5" s="1"/>
  <c r="AD60" i="5"/>
  <c r="AD54" i="5" s="1"/>
  <c r="R60" i="5"/>
  <c r="R54" i="5" s="1"/>
  <c r="P8" i="6" s="1"/>
  <c r="AG60" i="5"/>
  <c r="AG54" i="5" s="1"/>
  <c r="AC60" i="5"/>
  <c r="AC54" i="5" s="1"/>
  <c r="Y60" i="5"/>
  <c r="Y54" i="5" s="1"/>
  <c r="U60" i="5"/>
  <c r="U54" i="5" s="1"/>
  <c r="P11" i="6" s="1"/>
  <c r="Q60" i="5"/>
  <c r="Q54" i="5" s="1"/>
  <c r="P7" i="6" s="1"/>
  <c r="AH60" i="5"/>
  <c r="AH54" i="5" s="1"/>
  <c r="V60" i="5"/>
  <c r="V54" i="5" s="1"/>
  <c r="P12" i="6" s="1"/>
  <c r="AF60" i="5"/>
  <c r="AF54" i="5" s="1"/>
  <c r="AB60" i="5"/>
  <c r="AB54" i="5" s="1"/>
  <c r="X60" i="5"/>
  <c r="X54" i="5" s="1"/>
  <c r="T60" i="5"/>
  <c r="T54" i="5" s="1"/>
  <c r="P10" i="6" s="1"/>
  <c r="P60" i="5"/>
  <c r="P54" i="5" s="1"/>
  <c r="P6" i="6" s="1"/>
  <c r="AE60" i="5"/>
  <c r="AE54" i="5" s="1"/>
  <c r="AA60" i="5"/>
  <c r="AA54" i="5" s="1"/>
  <c r="W60" i="5"/>
  <c r="W54" i="5" s="1"/>
  <c r="O60" i="5"/>
  <c r="O54" i="5" s="1"/>
  <c r="P5" i="6" s="1"/>
  <c r="Q59" i="5"/>
  <c r="Q53" i="5" s="1"/>
  <c r="J7" i="6" s="1"/>
  <c r="V59" i="5"/>
  <c r="V53" i="5" s="1"/>
  <c r="J12" i="6" s="1"/>
  <c r="AD59" i="5"/>
  <c r="AD53" i="5" s="1"/>
  <c r="AC59" i="5"/>
  <c r="AC53" i="5" s="1"/>
  <c r="U59" i="5"/>
  <c r="U53" i="5" s="1"/>
  <c r="J11" i="6" s="1"/>
  <c r="AH59" i="5"/>
  <c r="AH53" i="5" s="1"/>
  <c r="Z59" i="5"/>
  <c r="Z53" i="5" s="1"/>
  <c r="R59" i="5"/>
  <c r="R53" i="5" s="1"/>
  <c r="J8" i="6" s="1"/>
  <c r="AG59" i="5"/>
  <c r="AG53" i="5" s="1"/>
  <c r="Y59" i="5"/>
  <c r="Y53" i="5" s="1"/>
  <c r="AF59" i="5"/>
  <c r="AF53" i="5" s="1"/>
  <c r="AB59" i="5"/>
  <c r="AB53" i="5" s="1"/>
  <c r="X59" i="5"/>
  <c r="X53" i="5" s="1"/>
  <c r="T59" i="5"/>
  <c r="T53" i="5" s="1"/>
  <c r="J10" i="6" s="1"/>
  <c r="P59" i="5"/>
  <c r="P53" i="5" s="1"/>
  <c r="J6" i="6" s="1"/>
  <c r="O59" i="5"/>
  <c r="O53" i="5" s="1"/>
  <c r="J5" i="6" s="1"/>
  <c r="AE59" i="5"/>
  <c r="AE53" i="5" s="1"/>
  <c r="AA59" i="5"/>
  <c r="AA53" i="5" s="1"/>
  <c r="W59" i="5"/>
  <c r="W53" i="5" s="1"/>
  <c r="S59" i="5"/>
  <c r="S53" i="5" s="1"/>
  <c r="J9" i="6" s="1"/>
  <c r="C25" i="6"/>
  <c r="F23" i="6" l="1"/>
  <c r="F11" i="6" l="1"/>
  <c r="F21" i="6"/>
  <c r="F19" i="6"/>
  <c r="F17" i="6"/>
  <c r="F22" i="6"/>
  <c r="F20" i="6"/>
  <c r="F18" i="6"/>
  <c r="F16" i="6"/>
  <c r="F14" i="6"/>
  <c r="F12" i="6"/>
  <c r="F10" i="6"/>
  <c r="F24" i="6"/>
  <c r="F15" i="6"/>
  <c r="F13" i="6"/>
  <c r="D25" i="6"/>
  <c r="E25" i="6" l="1"/>
  <c r="F25" i="6" s="1"/>
  <c r="F5" i="6"/>
  <c r="F7" i="6" l="1"/>
  <c r="F8" i="6"/>
  <c r="F6" i="6"/>
  <c r="F9" i="6"/>
  <c r="J25" i="6" l="1"/>
  <c r="P25" i="6" l="1"/>
  <c r="L22" i="6"/>
  <c r="L21" i="6"/>
  <c r="L18" i="6"/>
  <c r="L23" i="6"/>
  <c r="L20" i="6"/>
  <c r="L24" i="6"/>
  <c r="L16" i="6"/>
  <c r="L19" i="6"/>
  <c r="L17" i="6"/>
  <c r="L14" i="6" l="1"/>
  <c r="L15" i="6"/>
  <c r="N17" i="5"/>
  <c r="T52" i="5" l="1"/>
  <c r="Q10" i="6" s="1"/>
  <c r="T51" i="5"/>
  <c r="V51" i="5"/>
  <c r="U52" i="5"/>
  <c r="Q11" i="6" s="1"/>
  <c r="S52" i="5"/>
  <c r="Q9" i="6" s="1"/>
  <c r="R9" i="6" s="1"/>
  <c r="S51" i="5"/>
  <c r="K9" i="6" s="1"/>
  <c r="U51" i="5"/>
  <c r="W52" i="5"/>
  <c r="Q13" i="6" s="1"/>
  <c r="R13" i="6" s="1"/>
  <c r="W51" i="5"/>
  <c r="K13" i="6" s="1"/>
  <c r="V52" i="5"/>
  <c r="Q12" i="6" s="1"/>
  <c r="J50" i="5"/>
  <c r="K50" i="5"/>
  <c r="N56" i="5" s="1"/>
  <c r="N50" i="5"/>
  <c r="L50" i="5"/>
  <c r="N5" i="6" s="1"/>
  <c r="I50" i="5"/>
  <c r="H5" i="6" s="1"/>
  <c r="H25" i="6" s="1"/>
  <c r="Q51" i="5"/>
  <c r="K7" i="6" s="1"/>
  <c r="L7" i="6" s="1"/>
  <c r="R52" i="5"/>
  <c r="Q8" i="6" s="1"/>
  <c r="R8" i="6" s="1"/>
  <c r="Q52" i="5"/>
  <c r="Q7" i="6" s="1"/>
  <c r="R7" i="6" s="1"/>
  <c r="O52" i="5"/>
  <c r="Q5" i="6" s="1"/>
  <c r="P51" i="5"/>
  <c r="K6" i="6" s="1"/>
  <c r="P52" i="5"/>
  <c r="Q6" i="6" s="1"/>
  <c r="R6" i="6" s="1"/>
  <c r="R51" i="5"/>
  <c r="K8" i="6" s="1"/>
  <c r="O51" i="5"/>
  <c r="L13" i="6"/>
  <c r="K5" i="6" l="1"/>
  <c r="K11" i="6"/>
  <c r="L11" i="6" s="1"/>
  <c r="R11" i="6"/>
  <c r="K12" i="6"/>
  <c r="L12" i="6" s="1"/>
  <c r="R12" i="6"/>
  <c r="K10" i="6"/>
  <c r="L10" i="6" s="1"/>
  <c r="I5" i="6"/>
  <c r="I25" i="6" s="1"/>
  <c r="M50" i="5"/>
  <c r="O5" i="6" s="1"/>
  <c r="O25" i="6" s="1"/>
  <c r="L9" i="6"/>
  <c r="L8" i="6"/>
  <c r="L6" i="6"/>
  <c r="N25" i="6"/>
  <c r="R10" i="6" l="1"/>
  <c r="Q25" i="6"/>
  <c r="K25" i="6"/>
  <c r="L5" i="6"/>
  <c r="L25" i="6" s="1"/>
  <c r="R5" i="6"/>
  <c r="R25" i="6" l="1"/>
  <c r="F27" i="6" l="1"/>
  <c r="F29" i="6" s="1"/>
  <c r="L27" i="6"/>
  <c r="L29" i="6" s="1"/>
</calcChain>
</file>

<file path=xl/sharedStrings.xml><?xml version="1.0" encoding="utf-8"?>
<sst xmlns="http://schemas.openxmlformats.org/spreadsheetml/2006/main" count="336" uniqueCount="189">
  <si>
    <t xml:space="preserve"> Nordmazedonien</t>
  </si>
  <si>
    <t xml:space="preserve"> Zypern </t>
  </si>
  <si>
    <t xml:space="preserve"> Albanien </t>
  </si>
  <si>
    <t xml:space="preserve"> Belgien </t>
  </si>
  <si>
    <t xml:space="preserve"> Bosnien-Herzegowina </t>
  </si>
  <si>
    <t xml:space="preserve"> Deutschland</t>
  </si>
  <si>
    <t xml:space="preserve"> Frankreich </t>
  </si>
  <si>
    <t xml:space="preserve"> Griechenland</t>
  </si>
  <si>
    <t xml:space="preserve"> Irland </t>
  </si>
  <si>
    <t xml:space="preserve"> Island </t>
  </si>
  <si>
    <t xml:space="preserve"> Kroatien </t>
  </si>
  <si>
    <t xml:space="preserve"> Italien </t>
  </si>
  <si>
    <t xml:space="preserve"> Lettland </t>
  </si>
  <si>
    <t xml:space="preserve"> Litauen </t>
  </si>
  <si>
    <t xml:space="preserve"> Luxemburg </t>
  </si>
  <si>
    <t xml:space="preserve"> Malta </t>
  </si>
  <si>
    <t xml:space="preserve"> Marokko</t>
  </si>
  <si>
    <t xml:space="preserve"> Moldau, Republik </t>
  </si>
  <si>
    <t xml:space="preserve"> Monaco </t>
  </si>
  <si>
    <t xml:space="preserve"> Montenegro </t>
  </si>
  <si>
    <t xml:space="preserve"> Niederlande </t>
  </si>
  <si>
    <t xml:space="preserve"> Norwegen </t>
  </si>
  <si>
    <t xml:space="preserve"> Österreich</t>
  </si>
  <si>
    <t xml:space="preserve"> Portugal </t>
  </si>
  <si>
    <t xml:space="preserve"> Rumänien </t>
  </si>
  <si>
    <t xml:space="preserve"> San Marino </t>
  </si>
  <si>
    <t xml:space="preserve"> Schweden</t>
  </si>
  <si>
    <t xml:space="preserve"> Serbien </t>
  </si>
  <si>
    <t xml:space="preserve"> Slowakei </t>
  </si>
  <si>
    <t xml:space="preserve"> Slowenien </t>
  </si>
  <si>
    <t xml:space="preserve"> Spanien</t>
  </si>
  <si>
    <t xml:space="preserve"> Tschechische Republik </t>
  </si>
  <si>
    <t xml:space="preserve"> Türkei </t>
  </si>
  <si>
    <t xml:space="preserve"> Ungarn</t>
  </si>
  <si>
    <t>AL</t>
  </si>
  <si>
    <t>BE</t>
  </si>
  <si>
    <t>DE</t>
  </si>
  <si>
    <t>ES</t>
  </si>
  <si>
    <t>FI</t>
  </si>
  <si>
    <t>FR</t>
  </si>
  <si>
    <t>GR</t>
  </si>
  <si>
    <t>IS</t>
  </si>
  <si>
    <t>IT</t>
  </si>
  <si>
    <t>LU</t>
  </si>
  <si>
    <t>BG</t>
  </si>
  <si>
    <t>DK</t>
  </si>
  <si>
    <t>EE</t>
  </si>
  <si>
    <t>IE</t>
  </si>
  <si>
    <t>HR</t>
  </si>
  <si>
    <t>LV</t>
  </si>
  <si>
    <t>LT</t>
  </si>
  <si>
    <t>MT</t>
  </si>
  <si>
    <t>MA</t>
  </si>
  <si>
    <t>MD</t>
  </si>
  <si>
    <t>MC</t>
  </si>
  <si>
    <t>NL</t>
  </si>
  <si>
    <t>NO</t>
  </si>
  <si>
    <t>AT</t>
  </si>
  <si>
    <t>PL</t>
  </si>
  <si>
    <t>PT</t>
  </si>
  <si>
    <t>RO</t>
  </si>
  <si>
    <t>SM</t>
  </si>
  <si>
    <t>SE</t>
  </si>
  <si>
    <t>CH</t>
  </si>
  <si>
    <t>SK</t>
  </si>
  <si>
    <t>SI</t>
  </si>
  <si>
    <t>CZ</t>
  </si>
  <si>
    <t>TR</t>
  </si>
  <si>
    <t>HU</t>
  </si>
  <si>
    <t>GB</t>
  </si>
  <si>
    <t>CY</t>
  </si>
  <si>
    <t>BA</t>
  </si>
  <si>
    <t>ME</t>
  </si>
  <si>
    <t>MK</t>
  </si>
  <si>
    <t>RS</t>
  </si>
  <si>
    <t>Ländercode</t>
  </si>
  <si>
    <t>JG02</t>
  </si>
  <si>
    <t>JG04</t>
  </si>
  <si>
    <t>JG05</t>
  </si>
  <si>
    <t>JG06</t>
  </si>
  <si>
    <t>JG07</t>
  </si>
  <si>
    <t>JG08</t>
  </si>
  <si>
    <t>JG09</t>
  </si>
  <si>
    <t>JG10</t>
  </si>
  <si>
    <t>JG11</t>
  </si>
  <si>
    <t>JG12</t>
  </si>
  <si>
    <t>JG13</t>
  </si>
  <si>
    <t>JG14</t>
  </si>
  <si>
    <t>JG15</t>
  </si>
  <si>
    <t>JG16</t>
  </si>
  <si>
    <t>JG17</t>
  </si>
  <si>
    <t>JG18</t>
  </si>
  <si>
    <t>JG19</t>
  </si>
  <si>
    <t>JG20</t>
  </si>
  <si>
    <t>UP</t>
  </si>
  <si>
    <t>Einheitspatent</t>
  </si>
  <si>
    <t>EUR</t>
  </si>
  <si>
    <t xml:space="preserve">Vereinigtes Königreich / Großbritannien </t>
  </si>
  <si>
    <t xml:space="preserve"> Schweiz / Liechtenstein</t>
  </si>
  <si>
    <t>JG01</t>
  </si>
  <si>
    <t xml:space="preserve"> Finnland*</t>
  </si>
  <si>
    <t xml:space="preserve"> Polen*</t>
  </si>
  <si>
    <t xml:space="preserve"> Dänemark *</t>
  </si>
  <si>
    <t>JG03
*(JG 1.-3.)</t>
  </si>
  <si>
    <t xml:space="preserve"> Estland*</t>
  </si>
  <si>
    <t xml:space="preserve"> Bulgarien*</t>
  </si>
  <si>
    <t>Tunesien</t>
  </si>
  <si>
    <t>Kambodscha</t>
  </si>
  <si>
    <t>TN</t>
  </si>
  <si>
    <t>KH</t>
  </si>
  <si>
    <t>Slowenien</t>
  </si>
  <si>
    <t>Schweden</t>
  </si>
  <si>
    <t>Portugal</t>
  </si>
  <si>
    <t>Österreich</t>
  </si>
  <si>
    <t>Niederlande</t>
  </si>
  <si>
    <t>Luxemburg</t>
  </si>
  <si>
    <t>Litauen</t>
  </si>
  <si>
    <t>Lettland</t>
  </si>
  <si>
    <t>Italien</t>
  </si>
  <si>
    <t>Frankereich</t>
  </si>
  <si>
    <t>Finnland</t>
  </si>
  <si>
    <t>Estland</t>
  </si>
  <si>
    <t>Deutschland</t>
  </si>
  <si>
    <t xml:space="preserve">Dänemark </t>
  </si>
  <si>
    <t>Bulgarien</t>
  </si>
  <si>
    <t>Belgien</t>
  </si>
  <si>
    <t>Nicht UP-Länder</t>
  </si>
  <si>
    <t>Jahresgebühren</t>
  </si>
  <si>
    <t>Validierung</t>
  </si>
  <si>
    <t>EP-Patent</t>
  </si>
  <si>
    <t>Einheitspatent (UP)</t>
  </si>
  <si>
    <t>Gesamt UP</t>
  </si>
  <si>
    <t>Gesamt EP</t>
  </si>
  <si>
    <t>TRUE</t>
  </si>
  <si>
    <t>Malta</t>
  </si>
  <si>
    <t>Norwegen</t>
  </si>
  <si>
    <t>Spanien</t>
  </si>
  <si>
    <t>Schweiz / Lichtenstein</t>
  </si>
  <si>
    <t>Polen</t>
  </si>
  <si>
    <t>Tschechische Rupublik</t>
  </si>
  <si>
    <t>Griechenland</t>
  </si>
  <si>
    <t>Ungarn</t>
  </si>
  <si>
    <t>Slowakei</t>
  </si>
  <si>
    <t>Rumänien</t>
  </si>
  <si>
    <t>Kroatien</t>
  </si>
  <si>
    <t>Island</t>
  </si>
  <si>
    <t>Serbien</t>
  </si>
  <si>
    <t>Zypern</t>
  </si>
  <si>
    <t>Monaco</t>
  </si>
  <si>
    <t>Nordmazedonien</t>
  </si>
  <si>
    <t>Albanien</t>
  </si>
  <si>
    <t>San Marino</t>
  </si>
  <si>
    <t>ESHon</t>
  </si>
  <si>
    <t>ESUPHon</t>
  </si>
  <si>
    <t>Derzeitige Staaten mit einheitlichem Patentschutz</t>
  </si>
  <si>
    <t>Übersetzungs-erfordernisse
E = Englisch + Anspr in Landessprache
V=Vollübersetzung
A = nur Ansprüche</t>
  </si>
  <si>
    <t>Übersetzungs-erfordernisse
E = Englisch + Anspr in Landessprache
V=Vollübersetzung
A = nur Ansprüche2</t>
  </si>
  <si>
    <r>
      <t xml:space="preserve">Landbezeichnung
</t>
    </r>
    <r>
      <rPr>
        <b/>
        <sz val="10"/>
        <color theme="4" tint="-0.249977111117893"/>
        <rFont val="Arial"/>
        <family val="2"/>
      </rPr>
      <t xml:space="preserve">derzeitige LD mit einh. PT-Schutz
</t>
    </r>
    <r>
      <rPr>
        <b/>
        <sz val="10"/>
        <color theme="9" tint="-0.249977111117893"/>
        <rFont val="Arial"/>
        <family val="2"/>
      </rPr>
      <t xml:space="preserve">späterer Eintritt
</t>
    </r>
    <r>
      <rPr>
        <b/>
        <sz val="10"/>
        <color rgb="FFFF0000"/>
        <rFont val="Arial"/>
        <family val="2"/>
      </rPr>
      <t>EPÜ</t>
    </r>
  </si>
  <si>
    <t>E</t>
  </si>
  <si>
    <t>V</t>
  </si>
  <si>
    <t>A</t>
  </si>
  <si>
    <t>Über
setzungs
kosten</t>
  </si>
  <si>
    <t>VGR</t>
  </si>
  <si>
    <t>VIT</t>
  </si>
  <si>
    <t>Späterer Beitritt geplant (noch EPÜ)</t>
  </si>
  <si>
    <t>Validierung KA EPÜ</t>
  </si>
  <si>
    <t>Validierung ES EPÜ</t>
  </si>
  <si>
    <t>Übersetzung EPÜ</t>
  </si>
  <si>
    <t>T</t>
  </si>
  <si>
    <t>WAHRT</t>
  </si>
  <si>
    <t>F</t>
  </si>
  <si>
    <t>WAHRF</t>
  </si>
  <si>
    <t>EPÜ-Staaten</t>
  </si>
  <si>
    <t xml:space="preserve">Türkei </t>
  </si>
  <si>
    <t xml:space="preserve">Irland </t>
  </si>
  <si>
    <t xml:space="preserve">Großbritannien </t>
  </si>
  <si>
    <t>Übersetzung EN</t>
  </si>
  <si>
    <t>Validierung ES EP</t>
  </si>
  <si>
    <t>Validierung KA EP</t>
  </si>
  <si>
    <t>Übersetzung EP</t>
  </si>
  <si>
    <t>JGEP</t>
  </si>
  <si>
    <t>JGEPÜ</t>
  </si>
  <si>
    <t>JGESEP</t>
  </si>
  <si>
    <t>JGESEPÜ</t>
  </si>
  <si>
    <t>zzgl. noch EPÜ / EPÜ</t>
  </si>
  <si>
    <t>Die angegebenen Validierungskosten basieren auf einer durchschnittlichen Anmeldung mit 24 Seiten und 300 Worten pro Seite.</t>
  </si>
  <si>
    <t>Mit diesen Staaten wird das Einheitspatent starten</t>
  </si>
  <si>
    <t>Diese EU-Staaten werden voraussichtlich in absehbarer Zeit mit einem Einheitspatent erreichbar sein</t>
  </si>
  <si>
    <t>Diese Staaten sind nur über eine klassische EP-Validierung erreichbar (Nicht-EU-Staaten bzw. EU-Staaten,die bsiher nicht am einheitlichen Patentschutz teilnehmen)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</si>
</sst>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. Jahr  &quot;"/>
    <numFmt numFmtId="165" formatCode="#,##0\ _€"/>
    <numFmt numFmtId="166" formatCode="&quot;+ &quot;#,##0\ _€"/>
  </numFmts>
  <fonts count="17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0" fontId="5" fillId="3" borderId="1" xfId="0" applyFont="1" applyFill="1" applyBorder="1" applyAlignment="1"/>
    <xf numFmtId="0" fontId="3" fillId="0" borderId="0" xfId="1"/>
    <xf numFmtId="0" fontId="5" fillId="0" borderId="2" xfId="0" applyFont="1" applyBorder="1" applyAlignment="1"/>
    <xf numFmtId="165" fontId="3" fillId="0" borderId="0" xfId="1" applyNumberFormat="1"/>
    <xf numFmtId="2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/>
    <xf numFmtId="0" fontId="7" fillId="2" borderId="5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0" fontId="7" fillId="3" borderId="8" xfId="0" applyFont="1" applyFill="1" applyBorder="1" applyAlignment="1">
      <alignment wrapText="1"/>
    </xf>
    <xf numFmtId="2" fontId="6" fillId="3" borderId="8" xfId="0" applyNumberFormat="1" applyFont="1" applyFill="1" applyBorder="1" applyAlignment="1">
      <alignment horizontal="right" vertical="center"/>
    </xf>
    <xf numFmtId="2" fontId="6" fillId="3" borderId="8" xfId="0" applyNumberFormat="1" applyFont="1" applyFill="1" applyBorder="1"/>
    <xf numFmtId="2" fontId="6" fillId="3" borderId="2" xfId="0" applyNumberFormat="1" applyFont="1" applyFill="1" applyBorder="1"/>
    <xf numFmtId="0" fontId="7" fillId="0" borderId="9" xfId="0" applyFont="1" applyBorder="1"/>
    <xf numFmtId="0" fontId="7" fillId="0" borderId="9" xfId="0" applyFont="1" applyBorder="1" applyAlignment="1">
      <alignment wrapText="1"/>
    </xf>
    <xf numFmtId="2" fontId="7" fillId="0" borderId="9" xfId="0" applyNumberFormat="1" applyFont="1" applyBorder="1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3" fillId="5" borderId="10" xfId="1" applyFill="1" applyBorder="1" applyAlignment="1">
      <alignment vertical="center"/>
    </xf>
    <xf numFmtId="0" fontId="3" fillId="5" borderId="11" xfId="1" applyFill="1" applyBorder="1" applyAlignment="1">
      <alignment vertical="center"/>
    </xf>
    <xf numFmtId="0" fontId="3" fillId="5" borderId="12" xfId="1" applyFill="1" applyBorder="1" applyAlignment="1">
      <alignment vertical="center"/>
    </xf>
    <xf numFmtId="0" fontId="3" fillId="5" borderId="13" xfId="1" applyFill="1" applyBorder="1" applyAlignment="1">
      <alignment vertical="center"/>
    </xf>
    <xf numFmtId="0" fontId="3" fillId="5" borderId="8" xfId="1" applyFill="1" applyBorder="1" applyAlignment="1">
      <alignment vertical="center"/>
    </xf>
    <xf numFmtId="0" fontId="3" fillId="5" borderId="16" xfId="1" applyFill="1" applyBorder="1" applyAlignment="1">
      <alignment vertical="center"/>
    </xf>
    <xf numFmtId="0" fontId="3" fillId="5" borderId="17" xfId="1" applyFill="1" applyBorder="1" applyAlignment="1">
      <alignment horizontal="center" vertical="center"/>
    </xf>
    <xf numFmtId="0" fontId="3" fillId="5" borderId="18" xfId="1" applyFill="1" applyBorder="1" applyAlignment="1">
      <alignment horizontal="center" vertical="center"/>
    </xf>
    <xf numFmtId="0" fontId="3" fillId="0" borderId="19" xfId="1" applyFill="1" applyBorder="1" applyAlignment="1">
      <alignment vertical="center"/>
    </xf>
    <xf numFmtId="0" fontId="3" fillId="0" borderId="19" xfId="1" applyFill="1" applyBorder="1" applyAlignment="1">
      <alignment horizontal="center" vertical="center"/>
    </xf>
    <xf numFmtId="165" fontId="3" fillId="5" borderId="1" xfId="1" applyNumberFormat="1" applyFill="1" applyBorder="1"/>
    <xf numFmtId="165" fontId="3" fillId="5" borderId="20" xfId="1" applyNumberFormat="1" applyFill="1" applyBorder="1"/>
    <xf numFmtId="165" fontId="3" fillId="5" borderId="14" xfId="1" applyNumberFormat="1" applyFill="1" applyBorder="1"/>
    <xf numFmtId="0" fontId="3" fillId="5" borderId="9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165" fontId="3" fillId="5" borderId="9" xfId="1" applyNumberFormat="1" applyFill="1" applyBorder="1"/>
    <xf numFmtId="165" fontId="3" fillId="5" borderId="24" xfId="1" applyNumberFormat="1" applyFill="1" applyBorder="1"/>
    <xf numFmtId="166" fontId="3" fillId="5" borderId="23" xfId="1" applyNumberFormat="1" applyFill="1" applyBorder="1"/>
    <xf numFmtId="0" fontId="7" fillId="4" borderId="0" xfId="0" applyFont="1" applyFill="1" applyBorder="1"/>
    <xf numFmtId="166" fontId="3" fillId="5" borderId="25" xfId="1" applyNumberFormat="1" applyFill="1" applyBorder="1"/>
    <xf numFmtId="165" fontId="3" fillId="5" borderId="2" xfId="1" applyNumberFormat="1" applyFill="1" applyBorder="1"/>
    <xf numFmtId="165" fontId="3" fillId="5" borderId="27" xfId="1" applyNumberFormat="1" applyFill="1" applyBorder="1"/>
    <xf numFmtId="164" fontId="3" fillId="5" borderId="28" xfId="1" applyNumberFormat="1" applyFill="1" applyBorder="1" applyAlignment="1">
      <alignment horizontal="right"/>
    </xf>
    <xf numFmtId="165" fontId="3" fillId="5" borderId="29" xfId="1" applyNumberFormat="1" applyFill="1" applyBorder="1"/>
    <xf numFmtId="165" fontId="3" fillId="5" borderId="30" xfId="1" applyNumberFormat="1" applyFill="1" applyBorder="1"/>
    <xf numFmtId="166" fontId="3" fillId="5" borderId="31" xfId="1" applyNumberFormat="1" applyFill="1" applyBorder="1"/>
    <xf numFmtId="165" fontId="3" fillId="5" borderId="32" xfId="1" applyNumberFormat="1" applyFill="1" applyBorder="1"/>
    <xf numFmtId="166" fontId="3" fillId="5" borderId="33" xfId="1" applyNumberFormat="1" applyFill="1" applyBorder="1"/>
    <xf numFmtId="165" fontId="3" fillId="5" borderId="34" xfId="1" applyNumberFormat="1" applyFill="1" applyBorder="1"/>
    <xf numFmtId="165" fontId="3" fillId="5" borderId="35" xfId="1" applyNumberFormat="1" applyFill="1" applyBorder="1"/>
    <xf numFmtId="166" fontId="3" fillId="5" borderId="36" xfId="1" applyNumberFormat="1" applyFill="1" applyBorder="1"/>
    <xf numFmtId="0" fontId="3" fillId="5" borderId="4" xfId="1" applyFill="1" applyBorder="1" applyAlignment="1">
      <alignment vertical="center"/>
    </xf>
    <xf numFmtId="164" fontId="3" fillId="5" borderId="31" xfId="1" applyNumberFormat="1" applyFill="1" applyBorder="1" applyAlignment="1">
      <alignment horizontal="right"/>
    </xf>
    <xf numFmtId="164" fontId="3" fillId="5" borderId="9" xfId="1" applyNumberFormat="1" applyFill="1" applyBorder="1" applyAlignment="1">
      <alignment horizontal="right"/>
    </xf>
    <xf numFmtId="164" fontId="3" fillId="5" borderId="8" xfId="1" applyNumberFormat="1" applyFill="1" applyBorder="1" applyAlignment="1">
      <alignment horizontal="right"/>
    </xf>
    <xf numFmtId="164" fontId="3" fillId="5" borderId="23" xfId="1" applyNumberFormat="1" applyFill="1" applyBorder="1" applyAlignment="1">
      <alignment horizontal="right"/>
    </xf>
    <xf numFmtId="164" fontId="3" fillId="5" borderId="26" xfId="1" applyNumberFormat="1" applyFill="1" applyBorder="1" applyAlignment="1">
      <alignment horizontal="right"/>
    </xf>
    <xf numFmtId="0" fontId="3" fillId="5" borderId="22" xfId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9" fillId="6" borderId="8" xfId="0" applyFont="1" applyFill="1" applyBorder="1" applyAlignment="1">
      <alignment wrapText="1"/>
    </xf>
    <xf numFmtId="2" fontId="0" fillId="0" borderId="8" xfId="0" applyNumberForma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0" fontId="9" fillId="6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5" borderId="12" xfId="1" applyFont="1" applyFill="1" applyBorder="1" applyAlignment="1">
      <alignment vertical="center"/>
    </xf>
    <xf numFmtId="0" fontId="2" fillId="5" borderId="10" xfId="1" applyFont="1" applyFill="1" applyBorder="1" applyAlignment="1">
      <alignment vertical="center"/>
    </xf>
    <xf numFmtId="0" fontId="8" fillId="0" borderId="0" xfId="1" applyFont="1" applyAlignment="1"/>
    <xf numFmtId="0" fontId="9" fillId="6" borderId="8" xfId="0" applyFont="1" applyFill="1" applyBorder="1" applyAlignment="1"/>
    <xf numFmtId="0" fontId="9" fillId="6" borderId="8" xfId="0" applyFont="1" applyFill="1" applyBorder="1" applyAlignment="1">
      <alignment horizontal="center"/>
    </xf>
    <xf numFmtId="0" fontId="13" fillId="8" borderId="8" xfId="0" applyFont="1" applyFill="1" applyBorder="1" applyAlignment="1"/>
    <xf numFmtId="0" fontId="13" fillId="8" borderId="8" xfId="0" applyFont="1" applyFill="1" applyBorder="1" applyAlignment="1">
      <alignment horizontal="center"/>
    </xf>
    <xf numFmtId="0" fontId="6" fillId="7" borderId="8" xfId="0" applyFont="1" applyFill="1" applyBorder="1" applyAlignment="1"/>
    <xf numFmtId="0" fontId="6" fillId="7" borderId="8" xfId="0" applyFont="1" applyFill="1" applyBorder="1" applyAlignment="1">
      <alignment horizontal="center"/>
    </xf>
    <xf numFmtId="2" fontId="6" fillId="0" borderId="4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/>
    <xf numFmtId="0" fontId="6" fillId="0" borderId="4" xfId="0" applyFont="1" applyFill="1" applyBorder="1" applyAlignment="1"/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vertical="center"/>
    </xf>
    <xf numFmtId="2" fontId="6" fillId="0" borderId="8" xfId="0" applyNumberFormat="1" applyFont="1" applyFill="1" applyBorder="1" applyAlignment="1">
      <alignment horizontal="right" vertical="center"/>
    </xf>
    <xf numFmtId="2" fontId="6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/>
    <xf numFmtId="0" fontId="6" fillId="0" borderId="10" xfId="0" applyFont="1" applyFill="1" applyBorder="1" applyAlignment="1"/>
    <xf numFmtId="0" fontId="13" fillId="0" borderId="10" xfId="0" applyFont="1" applyFill="1" applyBorder="1" applyAlignment="1"/>
    <xf numFmtId="0" fontId="13" fillId="0" borderId="10" xfId="0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/>
    <xf numFmtId="0" fontId="0" fillId="9" borderId="3" xfId="0" applyFill="1" applyBorder="1" applyAlignment="1">
      <alignment wrapText="1"/>
    </xf>
    <xf numFmtId="0" fontId="5" fillId="9" borderId="3" xfId="0" applyFont="1" applyFill="1" applyBorder="1" applyAlignment="1">
      <alignment horizontal="center" wrapText="1"/>
    </xf>
    <xf numFmtId="0" fontId="9" fillId="6" borderId="1" xfId="0" applyFont="1" applyFill="1" applyBorder="1" applyAlignment="1"/>
    <xf numFmtId="0" fontId="0" fillId="9" borderId="8" xfId="0" applyFill="1" applyBorder="1" applyAlignment="1">
      <alignment wrapText="1"/>
    </xf>
    <xf numFmtId="0" fontId="13" fillId="8" borderId="1" xfId="0" applyFont="1" applyFill="1" applyBorder="1" applyAlignment="1"/>
    <xf numFmtId="0" fontId="6" fillId="7" borderId="1" xfId="0" applyFont="1" applyFill="1" applyBorder="1" applyAlignment="1"/>
    <xf numFmtId="0" fontId="0" fillId="9" borderId="8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right" vertical="center"/>
    </xf>
    <xf numFmtId="2" fontId="7" fillId="0" borderId="23" xfId="0" applyNumberFormat="1" applyFont="1" applyBorder="1" applyAlignment="1">
      <alignment horizontal="right" vertical="center"/>
    </xf>
    <xf numFmtId="164" fontId="3" fillId="5" borderId="0" xfId="1" applyNumberFormat="1" applyFill="1" applyBorder="1" applyAlignment="1">
      <alignment horizontal="right"/>
    </xf>
    <xf numFmtId="165" fontId="3" fillId="5" borderId="0" xfId="1" applyNumberFormat="1" applyFill="1" applyBorder="1"/>
    <xf numFmtId="166" fontId="3" fillId="5" borderId="0" xfId="1" applyNumberFormat="1" applyFill="1" applyBorder="1"/>
    <xf numFmtId="164" fontId="1" fillId="5" borderId="0" xfId="1" applyNumberFormat="1" applyFont="1" applyFill="1" applyBorder="1" applyAlignment="1">
      <alignment horizontal="left"/>
    </xf>
    <xf numFmtId="165" fontId="15" fillId="5" borderId="0" xfId="1" applyNumberFormat="1" applyFont="1" applyFill="1" applyBorder="1"/>
    <xf numFmtId="0" fontId="3" fillId="5" borderId="9" xfId="1" applyFill="1" applyBorder="1" applyAlignment="1">
      <alignment horizontal="center" vertical="center"/>
    </xf>
    <xf numFmtId="0" fontId="3" fillId="5" borderId="10" xfId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3" fillId="5" borderId="16" xfId="1" applyFill="1" applyBorder="1" applyAlignment="1">
      <alignment horizontal="center" vertical="center"/>
    </xf>
    <xf numFmtId="0" fontId="3" fillId="5" borderId="2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15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" fillId="5" borderId="21" xfId="1" applyFont="1" applyFill="1" applyBorder="1" applyAlignment="1">
      <alignment horizontal="center" vertical="center"/>
    </xf>
    <xf numFmtId="0" fontId="3" fillId="5" borderId="1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top" wrapText="1"/>
    </xf>
    <xf numFmtId="0" fontId="16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4" fillId="10" borderId="0" xfId="1" applyFont="1" applyFill="1" applyAlignment="1" applyProtection="1">
      <alignment vertical="center" wrapText="1"/>
      <protection locked="0"/>
    </xf>
    <xf numFmtId="0" fontId="14" fillId="10" borderId="0" xfId="1" applyFont="1" applyFill="1" applyProtection="1">
      <protection locked="0"/>
    </xf>
  </cellXfs>
  <cellStyles count="2">
    <cellStyle name="Standard" xfId="0" builtinId="0"/>
    <cellStyle name="Standard 2" xfId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DCDCDC"/>
      <rgbColor rgb="00D3D3D3"/>
      <rgbColor rgb="00A9A9A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UP-EP Validierung (EUR)'!$A$5" lockText="1"/>
</file>

<file path=xl/ctrlProps/ctrlProp10.xml><?xml version="1.0" encoding="utf-8"?>
<formControlPr xmlns="http://schemas.microsoft.com/office/spreadsheetml/2009/9/main" objectType="CheckBox" fmlaLink="'UP-EP Validierung (EUR)'!$A$24" lockText="1"/>
</file>

<file path=xl/ctrlProps/ctrlProp11.xml><?xml version="1.0" encoding="utf-8"?>
<formControlPr xmlns="http://schemas.microsoft.com/office/spreadsheetml/2009/9/main" objectType="CheckBox" fmlaLink="'UP-EP Validierung (EUR)'!$A$25" lockText="1"/>
</file>

<file path=xl/ctrlProps/ctrlProp12.xml><?xml version="1.0" encoding="utf-8"?>
<formControlPr xmlns="http://schemas.microsoft.com/office/spreadsheetml/2009/9/main" objectType="CheckBox" fmlaLink="'UP-EP Validierung (EUR)'!$A$32" lockText="1"/>
</file>

<file path=xl/ctrlProps/ctrlProp13.xml><?xml version="1.0" encoding="utf-8"?>
<formControlPr xmlns="http://schemas.microsoft.com/office/spreadsheetml/2009/9/main" objectType="CheckBox" fmlaLink="'UP-EP Validierung (EUR)'!$A$33" lockText="1"/>
</file>

<file path=xl/ctrlProps/ctrlProp14.xml><?xml version="1.0" encoding="utf-8"?>
<formControlPr xmlns="http://schemas.microsoft.com/office/spreadsheetml/2009/9/main" objectType="CheckBox" fmlaLink="'UP-EP Validierung (EUR)'!$A$3" lockText="1"/>
</file>

<file path=xl/ctrlProps/ctrlProp15.xml><?xml version="1.0" encoding="utf-8"?>
<formControlPr xmlns="http://schemas.microsoft.com/office/spreadsheetml/2009/9/main" objectType="CheckBox" fmlaLink="'UP-EP Validierung (EUR)'!$A$36" lockText="1"/>
</file>

<file path=xl/ctrlProps/ctrlProp16.xml><?xml version="1.0" encoding="utf-8"?>
<formControlPr xmlns="http://schemas.microsoft.com/office/spreadsheetml/2009/9/main" objectType="CheckBox" fmlaLink="'UP-EP Validierung (EUR)'!$A$39" lockText="1"/>
</file>

<file path=xl/ctrlProps/ctrlProp17.xml><?xml version="1.0" encoding="utf-8"?>
<formControlPr xmlns="http://schemas.microsoft.com/office/spreadsheetml/2009/9/main" objectType="CheckBox" fmlaLink="'UP-EP Validierung (EUR)'!$A$40" lockText="1"/>
</file>

<file path=xl/ctrlProps/ctrlProp18.xml><?xml version="1.0" encoding="utf-8"?>
<formControlPr xmlns="http://schemas.microsoft.com/office/spreadsheetml/2009/9/main" objectType="CheckBox" fmlaLink="Tabelle1!$W$24" lockText="1"/>
</file>

<file path=xl/ctrlProps/ctrlProp19.xml><?xml version="1.0" encoding="utf-8"?>
<formControlPr xmlns="http://schemas.microsoft.com/office/spreadsheetml/2009/9/main" objectType="CheckBox" fmlaLink="Tabelle1!$W$23" lockText="1"/>
</file>

<file path=xl/ctrlProps/ctrlProp2.xml><?xml version="1.0" encoding="utf-8"?>
<formControlPr xmlns="http://schemas.microsoft.com/office/spreadsheetml/2009/9/main" objectType="CheckBox" fmlaLink="'UP-EP Validierung (EUR)'!$A$6" lockText="1"/>
</file>

<file path=xl/ctrlProps/ctrlProp20.xml><?xml version="1.0" encoding="utf-8"?>
<formControlPr xmlns="http://schemas.microsoft.com/office/spreadsheetml/2009/9/main" objectType="CheckBox" fmlaLink="Tabelle1!$W$22" lockText="1"/>
</file>

<file path=xl/ctrlProps/ctrlProp21.xml><?xml version="1.0" encoding="utf-8"?>
<formControlPr xmlns="http://schemas.microsoft.com/office/spreadsheetml/2009/9/main" objectType="CheckBox" fmlaLink="Tabelle1!$W$21" lockText="1"/>
</file>

<file path=xl/ctrlProps/ctrlProp22.xml><?xml version="1.0" encoding="utf-8"?>
<formControlPr xmlns="http://schemas.microsoft.com/office/spreadsheetml/2009/9/main" objectType="CheckBox" fmlaLink="Tabelle1!$W$20" lockText="1"/>
</file>

<file path=xl/ctrlProps/ctrlProp23.xml><?xml version="1.0" encoding="utf-8"?>
<formControlPr xmlns="http://schemas.microsoft.com/office/spreadsheetml/2009/9/main" objectType="CheckBox" fmlaLink="Tabelle1!$W$19" lockText="1"/>
</file>

<file path=xl/ctrlProps/ctrlProp24.xml><?xml version="1.0" encoding="utf-8"?>
<formControlPr xmlns="http://schemas.microsoft.com/office/spreadsheetml/2009/9/main" objectType="CheckBox" fmlaLink="Tabelle1!$W$18" lockText="1"/>
</file>

<file path=xl/ctrlProps/ctrlProp25.xml><?xml version="1.0" encoding="utf-8"?>
<formControlPr xmlns="http://schemas.microsoft.com/office/spreadsheetml/2009/9/main" objectType="CheckBox" fmlaLink="Tabelle1!$W$17" lockText="1"/>
</file>

<file path=xl/ctrlProps/ctrlProp26.xml><?xml version="1.0" encoding="utf-8"?>
<formControlPr xmlns="http://schemas.microsoft.com/office/spreadsheetml/2009/9/main" objectType="CheckBox" fmlaLink="Tabelle1!$W$16" lockText="1"/>
</file>

<file path=xl/ctrlProps/ctrlProp27.xml><?xml version="1.0" encoding="utf-8"?>
<formControlPr xmlns="http://schemas.microsoft.com/office/spreadsheetml/2009/9/main" objectType="CheckBox" fmlaLink="Tabelle1!$W$15" lockText="1"/>
</file>

<file path=xl/ctrlProps/ctrlProp28.xml><?xml version="1.0" encoding="utf-8"?>
<formControlPr xmlns="http://schemas.microsoft.com/office/spreadsheetml/2009/9/main" objectType="CheckBox" fmlaLink="Tabelle1!$W$14" lockText="1"/>
</file>

<file path=xl/ctrlProps/ctrlProp29.xml><?xml version="1.0" encoding="utf-8"?>
<formControlPr xmlns="http://schemas.microsoft.com/office/spreadsheetml/2009/9/main" objectType="CheckBox" fmlaLink="Tabelle1!$W$13" lockText="1"/>
</file>

<file path=xl/ctrlProps/ctrlProp3.xml><?xml version="1.0" encoding="utf-8"?>
<formControlPr xmlns="http://schemas.microsoft.com/office/spreadsheetml/2009/9/main" objectType="CheckBox" checked="Checked" fmlaLink="'UP-EP Validierung (EUR)'!$A$11" lockText="1"/>
</file>

<file path=xl/ctrlProps/ctrlProp30.xml><?xml version="1.0" encoding="utf-8"?>
<formControlPr xmlns="http://schemas.microsoft.com/office/spreadsheetml/2009/9/main" objectType="CheckBox" fmlaLink="Tabelle1!$W$12" lockText="1"/>
</file>

<file path=xl/ctrlProps/ctrlProp31.xml><?xml version="1.0" encoding="utf-8"?>
<formControlPr xmlns="http://schemas.microsoft.com/office/spreadsheetml/2009/9/main" objectType="CheckBox" fmlaLink="Tabelle1!$W$11" lockText="1"/>
</file>

<file path=xl/ctrlProps/ctrlProp32.xml><?xml version="1.0" encoding="utf-8"?>
<formControlPr xmlns="http://schemas.microsoft.com/office/spreadsheetml/2009/9/main" objectType="CheckBox" fmlaLink="Tabelle1!$W$10" lockText="1"/>
</file>

<file path=xl/ctrlProps/ctrlProp33.xml><?xml version="1.0" encoding="utf-8"?>
<formControlPr xmlns="http://schemas.microsoft.com/office/spreadsheetml/2009/9/main" objectType="CheckBox" fmlaLink="'UP-EP Validierung (EUR)'!$A$17" lockText="1"/>
</file>

<file path=xl/ctrlProps/ctrlProp34.xml><?xml version="1.0" encoding="utf-8"?>
<formControlPr xmlns="http://schemas.microsoft.com/office/spreadsheetml/2009/9/main" objectType="CheckBox" fmlaLink="'UP-EP Validierung (EUR)'!$A$35" lockText="1"/>
</file>

<file path=xl/ctrlProps/ctrlProp35.xml><?xml version="1.0" encoding="utf-8"?>
<formControlPr xmlns="http://schemas.microsoft.com/office/spreadsheetml/2009/9/main" objectType="CheckBox" fmlaLink="'UP-EP Validierung (EUR)'!$A$37" lockText="1"/>
</file>

<file path=xl/ctrlProps/ctrlProp36.xml><?xml version="1.0" encoding="utf-8"?>
<formControlPr xmlns="http://schemas.microsoft.com/office/spreadsheetml/2009/9/main" objectType="CheckBox" fmlaLink="'UP-EP Validierung (EUR)'!$A$40" lockText="1"/>
</file>

<file path=xl/ctrlProps/ctrlProp37.xml><?xml version="1.0" encoding="utf-8"?>
<formControlPr xmlns="http://schemas.microsoft.com/office/spreadsheetml/2009/9/main" objectType="CheckBox" fmlaLink="'UP-EP Validierung (EUR)'!$A$9" lockText="1"/>
</file>

<file path=xl/ctrlProps/ctrlProp38.xml><?xml version="1.0" encoding="utf-8"?>
<formControlPr xmlns="http://schemas.microsoft.com/office/spreadsheetml/2009/9/main" objectType="CheckBox" fmlaLink="'UP-EP Validierung (EUR)'!$A$19" lockText="1"/>
</file>

<file path=xl/ctrlProps/ctrlProp39.xml><?xml version="1.0" encoding="utf-8"?>
<formControlPr xmlns="http://schemas.microsoft.com/office/spreadsheetml/2009/9/main" objectType="CheckBox" fmlaLink="'UP-EP Validierung (EUR)'!$A$8" lockText="1"/>
</file>

<file path=xl/ctrlProps/ctrlProp4.xml><?xml version="1.0" encoding="utf-8"?>
<formControlPr xmlns="http://schemas.microsoft.com/office/spreadsheetml/2009/9/main" objectType="CheckBox" checked="Checked" fmlaLink="'UP-EP Validierung (EUR)'!$A$10" lockText="1"/>
</file>

<file path=xl/ctrlProps/ctrlProp40.xml><?xml version="1.0" encoding="utf-8"?>
<formControlPr xmlns="http://schemas.microsoft.com/office/spreadsheetml/2009/9/main" objectType="CheckBox" checked="Checked" fmlaLink="'UP-EP Validierung (EUR)'!$A$20" lockText="1"/>
</file>

<file path=xl/ctrlProps/ctrlProp41.xml><?xml version="1.0" encoding="utf-8"?>
<formControlPr xmlns="http://schemas.microsoft.com/office/spreadsheetml/2009/9/main" objectType="CheckBox" fmlaLink="'UP-EP Validierung (EUR)'!$A$2" lockText="1"/>
</file>

<file path=xl/ctrlProps/ctrlProp42.xml><?xml version="1.0" encoding="utf-8"?>
<formControlPr xmlns="http://schemas.microsoft.com/office/spreadsheetml/2009/9/main" objectType="CheckBox" checked="Checked" fmlaLink="'UP-EP Validierung (EUR)'!$A$16" lockText="1"/>
</file>

<file path=xl/ctrlProps/ctrlProp43.xml><?xml version="1.0" encoding="utf-8"?>
<formControlPr xmlns="http://schemas.microsoft.com/office/spreadsheetml/2009/9/main" objectType="CheckBox" fmlaLink="'UP-EP Validierung (EUR)'!$A$21" lockText="1"/>
</file>

<file path=xl/ctrlProps/ctrlProp44.xml><?xml version="1.0" encoding="utf-8"?>
<formControlPr xmlns="http://schemas.microsoft.com/office/spreadsheetml/2009/9/main" objectType="CheckBox" fmlaLink="'UP-EP Validierung (EUR)'!$A$18" lockText="1"/>
</file>

<file path=xl/ctrlProps/ctrlProp45.xml><?xml version="1.0" encoding="utf-8"?>
<formControlPr xmlns="http://schemas.microsoft.com/office/spreadsheetml/2009/9/main" objectType="CheckBox" fmlaLink="'UP-EP Validierung (EUR)'!$A$28" lockText="1"/>
</file>

<file path=xl/ctrlProps/ctrlProp46.xml><?xml version="1.0" encoding="utf-8"?>
<formControlPr xmlns="http://schemas.microsoft.com/office/spreadsheetml/2009/9/main" objectType="CheckBox" fmlaLink="'UP-EP Validierung (EUR)'!$A$31" lockText="1"/>
</file>

<file path=xl/ctrlProps/ctrlProp47.xml><?xml version="1.0" encoding="utf-8"?>
<formControlPr xmlns="http://schemas.microsoft.com/office/spreadsheetml/2009/9/main" objectType="CheckBox" fmlaLink="'UP-EP Validierung (EUR)'!$A$34" lockText="1"/>
</file>

<file path=xl/ctrlProps/ctrlProp48.xml><?xml version="1.0" encoding="utf-8"?>
<formControlPr xmlns="http://schemas.microsoft.com/office/spreadsheetml/2009/9/main" objectType="CheckBox" checked="Checked" fmlaLink="'UP-EP Validierung (EUR)'!$A$20" lockText="1"/>
</file>

<file path=xl/ctrlProps/ctrlProp49.xml><?xml version="1.0" encoding="utf-8"?>
<formControlPr xmlns="http://schemas.microsoft.com/office/spreadsheetml/2009/9/main" objectType="CheckBox" fmlaLink="'UP-EP Validierung (EUR)'!$A$42" lockText="1"/>
</file>

<file path=xl/ctrlProps/ctrlProp5.xml><?xml version="1.0" encoding="utf-8"?>
<formControlPr xmlns="http://schemas.microsoft.com/office/spreadsheetml/2009/9/main" objectType="CheckBox" fmlaLink="'UP-EP Validierung (EUR)'!$A$12" lockText="1"/>
</file>

<file path=xl/ctrlProps/ctrlProp50.xml><?xml version="1.0" encoding="utf-8"?>
<formControlPr xmlns="http://schemas.microsoft.com/office/spreadsheetml/2009/9/main" objectType="CheckBox" fmlaLink="'UP-EP Validierung (EUR)'!$A$7" lockText="1"/>
</file>

<file path=xl/ctrlProps/ctrlProp51.xml><?xml version="1.0" encoding="utf-8"?>
<formControlPr xmlns="http://schemas.microsoft.com/office/spreadsheetml/2009/9/main" objectType="CheckBox" fmlaLink="'UP-EP Validierung (EUR)'!$A$38" lockText="1"/>
</file>

<file path=xl/ctrlProps/ctrlProp52.xml><?xml version="1.0" encoding="utf-8"?>
<formControlPr xmlns="http://schemas.microsoft.com/office/spreadsheetml/2009/9/main" objectType="CheckBox" fmlaLink="'UP-EP Validierung (EUR)'!$A$13" lockText="1"/>
</file>

<file path=xl/ctrlProps/ctrlProp53.xml><?xml version="1.0" encoding="utf-8"?>
<formControlPr xmlns="http://schemas.microsoft.com/office/spreadsheetml/2009/9/main" objectType="CheckBox" fmlaLink="'UP-EP Validierung (EUR)'!$A$44" lockText="1"/>
</file>

<file path=xl/ctrlProps/ctrlProp6.xml><?xml version="1.0" encoding="utf-8"?>
<formControlPr xmlns="http://schemas.microsoft.com/office/spreadsheetml/2009/9/main" objectType="CheckBox" fmlaLink="'UP-EP Validierung (EUR)'!$A$14" lockText="1"/>
</file>

<file path=xl/ctrlProps/ctrlProp7.xml><?xml version="1.0" encoding="utf-8"?>
<formControlPr xmlns="http://schemas.microsoft.com/office/spreadsheetml/2009/9/main" objectType="CheckBox" fmlaLink="'UP-EP Validierung (EUR)'!$A$15" lockText="1"/>
</file>

<file path=xl/ctrlProps/ctrlProp8.xml><?xml version="1.0" encoding="utf-8"?>
<formControlPr xmlns="http://schemas.microsoft.com/office/spreadsheetml/2009/9/main" objectType="CheckBox" fmlaLink="'UP-EP Validierung (EUR)'!$A$22" lockText="1"/>
</file>

<file path=xl/ctrlProps/ctrlProp9.xml><?xml version="1.0" encoding="utf-8"?>
<formControlPr xmlns="http://schemas.microsoft.com/office/spreadsheetml/2009/9/main" objectType="CheckBox" fmlaLink="'UP-EP Validierung (EUR)'!$A$26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0</xdr:rowOff>
        </xdr:from>
        <xdr:to>
          <xdr:col>5</xdr:col>
          <xdr:colOff>381000</xdr:colOff>
          <xdr:row>33</xdr:row>
          <xdr:rowOff>28575</xdr:rowOff>
        </xdr:to>
        <xdr:sp macro="" textlink="">
          <xdr:nvSpPr>
            <xdr:cNvPr id="3073" name="Check Box 1" descr=" Brasilien&#10;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200025</xdr:rowOff>
        </xdr:from>
        <xdr:to>
          <xdr:col>5</xdr:col>
          <xdr:colOff>381000</xdr:colOff>
          <xdr:row>34</xdr:row>
          <xdr:rowOff>0</xdr:rowOff>
        </xdr:to>
        <xdr:sp macro="" textlink="">
          <xdr:nvSpPr>
            <xdr:cNvPr id="3074" name="Check Box 2" descr=" Brasilien&#10;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190500</xdr:rowOff>
        </xdr:from>
        <xdr:to>
          <xdr:col>5</xdr:col>
          <xdr:colOff>381000</xdr:colOff>
          <xdr:row>35</xdr:row>
          <xdr:rowOff>0</xdr:rowOff>
        </xdr:to>
        <xdr:sp macro="" textlink="">
          <xdr:nvSpPr>
            <xdr:cNvPr id="3075" name="Check Box 3" descr=" Brasilien&#10;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200025</xdr:rowOff>
        </xdr:from>
        <xdr:to>
          <xdr:col>5</xdr:col>
          <xdr:colOff>381000</xdr:colOff>
          <xdr:row>36</xdr:row>
          <xdr:rowOff>0</xdr:rowOff>
        </xdr:to>
        <xdr:sp macro="" textlink="">
          <xdr:nvSpPr>
            <xdr:cNvPr id="3076" name="Check Box 4" descr=" Brasilien&#10;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200025</xdr:rowOff>
        </xdr:from>
        <xdr:to>
          <xdr:col>5</xdr:col>
          <xdr:colOff>381000</xdr:colOff>
          <xdr:row>37</xdr:row>
          <xdr:rowOff>0</xdr:rowOff>
        </xdr:to>
        <xdr:sp macro="" textlink="">
          <xdr:nvSpPr>
            <xdr:cNvPr id="3077" name="Check Box 5" descr=" Brasilien&#10;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200025</xdr:rowOff>
        </xdr:from>
        <xdr:to>
          <xdr:col>5</xdr:col>
          <xdr:colOff>381000</xdr:colOff>
          <xdr:row>38</xdr:row>
          <xdr:rowOff>0</xdr:rowOff>
        </xdr:to>
        <xdr:sp macro="" textlink="">
          <xdr:nvSpPr>
            <xdr:cNvPr id="3078" name="Check Box 6" descr=" Brasilien&#10;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200025</xdr:rowOff>
        </xdr:from>
        <xdr:to>
          <xdr:col>5</xdr:col>
          <xdr:colOff>381000</xdr:colOff>
          <xdr:row>39</xdr:row>
          <xdr:rowOff>0</xdr:rowOff>
        </xdr:to>
        <xdr:sp macro="" textlink="">
          <xdr:nvSpPr>
            <xdr:cNvPr id="3079" name="Check Box 7" descr=" Brasilien&#10;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38</xdr:row>
          <xdr:rowOff>200025</xdr:rowOff>
        </xdr:from>
        <xdr:to>
          <xdr:col>5</xdr:col>
          <xdr:colOff>381000</xdr:colOff>
          <xdr:row>40</xdr:row>
          <xdr:rowOff>0</xdr:rowOff>
        </xdr:to>
        <xdr:sp macro="" textlink="">
          <xdr:nvSpPr>
            <xdr:cNvPr id="3080" name="Check Box 8" descr=" Brasilien&#10;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200025</xdr:rowOff>
        </xdr:from>
        <xdr:to>
          <xdr:col>5</xdr:col>
          <xdr:colOff>381000</xdr:colOff>
          <xdr:row>41</xdr:row>
          <xdr:rowOff>0</xdr:rowOff>
        </xdr:to>
        <xdr:sp macro="" textlink="">
          <xdr:nvSpPr>
            <xdr:cNvPr id="3081" name="Check Box 9" descr=" Brasilien&#10;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190500</xdr:rowOff>
        </xdr:from>
        <xdr:to>
          <xdr:col>5</xdr:col>
          <xdr:colOff>381000</xdr:colOff>
          <xdr:row>42</xdr:row>
          <xdr:rowOff>0</xdr:rowOff>
        </xdr:to>
        <xdr:sp macro="" textlink="">
          <xdr:nvSpPr>
            <xdr:cNvPr id="3082" name="Check Box 10" descr=" Brasilien&#10;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200025</xdr:rowOff>
        </xdr:from>
        <xdr:to>
          <xdr:col>5</xdr:col>
          <xdr:colOff>381000</xdr:colOff>
          <xdr:row>43</xdr:row>
          <xdr:rowOff>0</xdr:rowOff>
        </xdr:to>
        <xdr:sp macro="" textlink="">
          <xdr:nvSpPr>
            <xdr:cNvPr id="3083" name="Check Box 11" descr=" Brasilien&#10;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209550</xdr:rowOff>
        </xdr:from>
        <xdr:to>
          <xdr:col>5</xdr:col>
          <xdr:colOff>381000</xdr:colOff>
          <xdr:row>44</xdr:row>
          <xdr:rowOff>9525</xdr:rowOff>
        </xdr:to>
        <xdr:sp macro="" textlink="">
          <xdr:nvSpPr>
            <xdr:cNvPr id="3084" name="Check Box 12" descr=" Brasilien&#10;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200025</xdr:rowOff>
        </xdr:from>
        <xdr:to>
          <xdr:col>5</xdr:col>
          <xdr:colOff>381000</xdr:colOff>
          <xdr:row>45</xdr:row>
          <xdr:rowOff>0</xdr:rowOff>
        </xdr:to>
        <xdr:sp macro="" textlink="">
          <xdr:nvSpPr>
            <xdr:cNvPr id="3085" name="Check Box 13" descr=" Brasilien&#10;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44</xdr:row>
          <xdr:rowOff>200025</xdr:rowOff>
        </xdr:from>
        <xdr:to>
          <xdr:col>5</xdr:col>
          <xdr:colOff>381000</xdr:colOff>
          <xdr:row>46</xdr:row>
          <xdr:rowOff>0</xdr:rowOff>
        </xdr:to>
        <xdr:sp macro="" textlink="">
          <xdr:nvSpPr>
            <xdr:cNvPr id="3086" name="Check Box 14" descr=" Brasilien&#10;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45</xdr:row>
          <xdr:rowOff>200025</xdr:rowOff>
        </xdr:from>
        <xdr:to>
          <xdr:col>5</xdr:col>
          <xdr:colOff>381000</xdr:colOff>
          <xdr:row>47</xdr:row>
          <xdr:rowOff>0</xdr:rowOff>
        </xdr:to>
        <xdr:sp macro="" textlink="">
          <xdr:nvSpPr>
            <xdr:cNvPr id="3087" name="Check Box 15" descr=" Brasilien&#10;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46</xdr:row>
          <xdr:rowOff>209550</xdr:rowOff>
        </xdr:from>
        <xdr:to>
          <xdr:col>5</xdr:col>
          <xdr:colOff>381000</xdr:colOff>
          <xdr:row>48</xdr:row>
          <xdr:rowOff>9525</xdr:rowOff>
        </xdr:to>
        <xdr:sp macro="" textlink="">
          <xdr:nvSpPr>
            <xdr:cNvPr id="3088" name="Check Box 16" descr=" Brasilien&#10;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47</xdr:row>
          <xdr:rowOff>209550</xdr:rowOff>
        </xdr:from>
        <xdr:to>
          <xdr:col>5</xdr:col>
          <xdr:colOff>381000</xdr:colOff>
          <xdr:row>49</xdr:row>
          <xdr:rowOff>9525</xdr:rowOff>
        </xdr:to>
        <xdr:sp macro="" textlink="">
          <xdr:nvSpPr>
            <xdr:cNvPr id="3089" name="Check Box 17" descr=" Brasilien&#10;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152400</xdr:rowOff>
        </xdr:from>
        <xdr:to>
          <xdr:col>2</xdr:col>
          <xdr:colOff>123825</xdr:colOff>
          <xdr:row>24</xdr:row>
          <xdr:rowOff>19050</xdr:rowOff>
        </xdr:to>
        <xdr:sp macro="" textlink="">
          <xdr:nvSpPr>
            <xdr:cNvPr id="3090" name="Check Box 18" descr=" Brasilien&#10;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161925</xdr:rowOff>
        </xdr:from>
        <xdr:to>
          <xdr:col>2</xdr:col>
          <xdr:colOff>123825</xdr:colOff>
          <xdr:row>23</xdr:row>
          <xdr:rowOff>38100</xdr:rowOff>
        </xdr:to>
        <xdr:sp macro="" textlink="">
          <xdr:nvSpPr>
            <xdr:cNvPr id="3091" name="Check Box 19" descr=" Brasilien&#10;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20</xdr:row>
          <xdr:rowOff>152400</xdr:rowOff>
        </xdr:from>
        <xdr:to>
          <xdr:col>2</xdr:col>
          <xdr:colOff>114300</xdr:colOff>
          <xdr:row>22</xdr:row>
          <xdr:rowOff>28575</xdr:rowOff>
        </xdr:to>
        <xdr:sp macro="" textlink="">
          <xdr:nvSpPr>
            <xdr:cNvPr id="3092" name="Check Box 20" descr=" Brasilien&#10;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152400</xdr:rowOff>
        </xdr:from>
        <xdr:to>
          <xdr:col>2</xdr:col>
          <xdr:colOff>133350</xdr:colOff>
          <xdr:row>21</xdr:row>
          <xdr:rowOff>28575</xdr:rowOff>
        </xdr:to>
        <xdr:sp macro="" textlink="">
          <xdr:nvSpPr>
            <xdr:cNvPr id="3093" name="Check Box 21" descr=" Brasilien&#10;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152400</xdr:rowOff>
        </xdr:from>
        <xdr:to>
          <xdr:col>2</xdr:col>
          <xdr:colOff>133350</xdr:colOff>
          <xdr:row>20</xdr:row>
          <xdr:rowOff>28575</xdr:rowOff>
        </xdr:to>
        <xdr:sp macro="" textlink="">
          <xdr:nvSpPr>
            <xdr:cNvPr id="3094" name="Check Box 22" descr=" Brasilien&#10;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152400</xdr:rowOff>
        </xdr:from>
        <xdr:to>
          <xdr:col>2</xdr:col>
          <xdr:colOff>133350</xdr:colOff>
          <xdr:row>19</xdr:row>
          <xdr:rowOff>28575</xdr:rowOff>
        </xdr:to>
        <xdr:sp macro="" textlink="">
          <xdr:nvSpPr>
            <xdr:cNvPr id="3095" name="Check Box 23" descr=" Brasilien&#10;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152400</xdr:rowOff>
        </xdr:from>
        <xdr:to>
          <xdr:col>2</xdr:col>
          <xdr:colOff>133350</xdr:colOff>
          <xdr:row>18</xdr:row>
          <xdr:rowOff>28575</xdr:rowOff>
        </xdr:to>
        <xdr:sp macro="" textlink="">
          <xdr:nvSpPr>
            <xdr:cNvPr id="3096" name="Check Box 24" descr=" Brasilien&#10;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142875</xdr:rowOff>
        </xdr:from>
        <xdr:to>
          <xdr:col>2</xdr:col>
          <xdr:colOff>133350</xdr:colOff>
          <xdr:row>17</xdr:row>
          <xdr:rowOff>9525</xdr:rowOff>
        </xdr:to>
        <xdr:sp macro="" textlink="">
          <xdr:nvSpPr>
            <xdr:cNvPr id="3097" name="Check Box 25" descr=" Brasilien&#10;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152400</xdr:rowOff>
        </xdr:from>
        <xdr:to>
          <xdr:col>2</xdr:col>
          <xdr:colOff>133350</xdr:colOff>
          <xdr:row>16</xdr:row>
          <xdr:rowOff>28575</xdr:rowOff>
        </xdr:to>
        <xdr:sp macro="" textlink="">
          <xdr:nvSpPr>
            <xdr:cNvPr id="3098" name="Check Box 26" descr=" Brasilien&#10;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152400</xdr:rowOff>
        </xdr:from>
        <xdr:to>
          <xdr:col>2</xdr:col>
          <xdr:colOff>133350</xdr:colOff>
          <xdr:row>15</xdr:row>
          <xdr:rowOff>28575</xdr:rowOff>
        </xdr:to>
        <xdr:sp macro="" textlink="">
          <xdr:nvSpPr>
            <xdr:cNvPr id="3099" name="Check Box 27" descr=" Brasilien&#10;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152400</xdr:rowOff>
        </xdr:from>
        <xdr:to>
          <xdr:col>2</xdr:col>
          <xdr:colOff>133350</xdr:colOff>
          <xdr:row>14</xdr:row>
          <xdr:rowOff>28575</xdr:rowOff>
        </xdr:to>
        <xdr:sp macro="" textlink="">
          <xdr:nvSpPr>
            <xdr:cNvPr id="3100" name="Check Box 28" descr=" Brasilien&#10;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152400</xdr:rowOff>
        </xdr:from>
        <xdr:to>
          <xdr:col>2</xdr:col>
          <xdr:colOff>133350</xdr:colOff>
          <xdr:row>13</xdr:row>
          <xdr:rowOff>28575</xdr:rowOff>
        </xdr:to>
        <xdr:sp macro="" textlink="">
          <xdr:nvSpPr>
            <xdr:cNvPr id="3101" name="Check Box 29" descr=" Brasilien&#10;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152400</xdr:rowOff>
        </xdr:from>
        <xdr:to>
          <xdr:col>2</xdr:col>
          <xdr:colOff>133350</xdr:colOff>
          <xdr:row>12</xdr:row>
          <xdr:rowOff>28575</xdr:rowOff>
        </xdr:to>
        <xdr:sp macro="" textlink="">
          <xdr:nvSpPr>
            <xdr:cNvPr id="3102" name="Check Box 30" descr=" Brasilien&#10;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142875</xdr:rowOff>
        </xdr:from>
        <xdr:to>
          <xdr:col>2</xdr:col>
          <xdr:colOff>133350</xdr:colOff>
          <xdr:row>11</xdr:row>
          <xdr:rowOff>9525</xdr:rowOff>
        </xdr:to>
        <xdr:sp macro="" textlink="">
          <xdr:nvSpPr>
            <xdr:cNvPr id="3103" name="Check Box 31" descr=" Brasilien&#10;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142875</xdr:rowOff>
        </xdr:from>
        <xdr:to>
          <xdr:col>2</xdr:col>
          <xdr:colOff>133350</xdr:colOff>
          <xdr:row>10</xdr:row>
          <xdr:rowOff>19050</xdr:rowOff>
        </xdr:to>
        <xdr:sp macro="" textlink="">
          <xdr:nvSpPr>
            <xdr:cNvPr id="3104" name="Check Box 32" descr=" Brasilien&#10;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33</xdr:row>
          <xdr:rowOff>0</xdr:rowOff>
        </xdr:from>
        <xdr:to>
          <xdr:col>11</xdr:col>
          <xdr:colOff>952500</xdr:colOff>
          <xdr:row>34</xdr:row>
          <xdr:rowOff>28575</xdr:rowOff>
        </xdr:to>
        <xdr:sp macro="" textlink="">
          <xdr:nvSpPr>
            <xdr:cNvPr id="3105" name="Check Box 33" descr=" Brasilien&#10;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34</xdr:row>
          <xdr:rowOff>0</xdr:rowOff>
        </xdr:from>
        <xdr:to>
          <xdr:col>11</xdr:col>
          <xdr:colOff>952500</xdr:colOff>
          <xdr:row>35</xdr:row>
          <xdr:rowOff>28575</xdr:rowOff>
        </xdr:to>
        <xdr:sp macro="" textlink="">
          <xdr:nvSpPr>
            <xdr:cNvPr id="3106" name="Check Box 34" descr=" Brasilien&#10;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35</xdr:row>
          <xdr:rowOff>0</xdr:rowOff>
        </xdr:from>
        <xdr:to>
          <xdr:col>11</xdr:col>
          <xdr:colOff>952500</xdr:colOff>
          <xdr:row>36</xdr:row>
          <xdr:rowOff>28575</xdr:rowOff>
        </xdr:to>
        <xdr:sp macro="" textlink="">
          <xdr:nvSpPr>
            <xdr:cNvPr id="3107" name="Check Box 35" descr=" Brasilien&#10;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36</xdr:row>
          <xdr:rowOff>9525</xdr:rowOff>
        </xdr:from>
        <xdr:to>
          <xdr:col>11</xdr:col>
          <xdr:colOff>952500</xdr:colOff>
          <xdr:row>37</xdr:row>
          <xdr:rowOff>38100</xdr:rowOff>
        </xdr:to>
        <xdr:sp macro="" textlink="">
          <xdr:nvSpPr>
            <xdr:cNvPr id="3108" name="Check Box 36" descr=" Brasilien&#10;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37</xdr:row>
          <xdr:rowOff>0</xdr:rowOff>
        </xdr:from>
        <xdr:to>
          <xdr:col>11</xdr:col>
          <xdr:colOff>952500</xdr:colOff>
          <xdr:row>38</xdr:row>
          <xdr:rowOff>28575</xdr:rowOff>
        </xdr:to>
        <xdr:sp macro="" textlink="">
          <xdr:nvSpPr>
            <xdr:cNvPr id="3110" name="Check Box 38" descr=" Brasilien&#10;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38</xdr:row>
          <xdr:rowOff>0</xdr:rowOff>
        </xdr:from>
        <xdr:to>
          <xdr:col>11</xdr:col>
          <xdr:colOff>952500</xdr:colOff>
          <xdr:row>39</xdr:row>
          <xdr:rowOff>28575</xdr:rowOff>
        </xdr:to>
        <xdr:sp macro="" textlink="">
          <xdr:nvSpPr>
            <xdr:cNvPr id="3111" name="Check Box 39" descr=" Brasilien&#10;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38</xdr:row>
          <xdr:rowOff>209550</xdr:rowOff>
        </xdr:from>
        <xdr:to>
          <xdr:col>11</xdr:col>
          <xdr:colOff>952500</xdr:colOff>
          <xdr:row>40</xdr:row>
          <xdr:rowOff>19050</xdr:rowOff>
        </xdr:to>
        <xdr:sp macro="" textlink="">
          <xdr:nvSpPr>
            <xdr:cNvPr id="3112" name="Check Box 40" descr=" Brasilien&#10;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32</xdr:row>
          <xdr:rowOff>0</xdr:rowOff>
        </xdr:from>
        <xdr:to>
          <xdr:col>11</xdr:col>
          <xdr:colOff>952500</xdr:colOff>
          <xdr:row>33</xdr:row>
          <xdr:rowOff>28575</xdr:rowOff>
        </xdr:to>
        <xdr:sp macro="" textlink="">
          <xdr:nvSpPr>
            <xdr:cNvPr id="3113" name="Check Box 41" descr=" Brasilien&#10;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32</xdr:row>
          <xdr:rowOff>0</xdr:rowOff>
        </xdr:from>
        <xdr:to>
          <xdr:col>17</xdr:col>
          <xdr:colOff>952500</xdr:colOff>
          <xdr:row>33</xdr:row>
          <xdr:rowOff>28575</xdr:rowOff>
        </xdr:to>
        <xdr:sp macro="" textlink="">
          <xdr:nvSpPr>
            <xdr:cNvPr id="3114" name="Check Box 42" descr=" Brasilien&#10;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33</xdr:row>
          <xdr:rowOff>0</xdr:rowOff>
        </xdr:from>
        <xdr:to>
          <xdr:col>17</xdr:col>
          <xdr:colOff>952500</xdr:colOff>
          <xdr:row>34</xdr:row>
          <xdr:rowOff>28575</xdr:rowOff>
        </xdr:to>
        <xdr:sp macro="" textlink="">
          <xdr:nvSpPr>
            <xdr:cNvPr id="3115" name="Check Box 43" descr=" Brasilien&#10;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34</xdr:row>
          <xdr:rowOff>0</xdr:rowOff>
        </xdr:from>
        <xdr:to>
          <xdr:col>17</xdr:col>
          <xdr:colOff>952500</xdr:colOff>
          <xdr:row>35</xdr:row>
          <xdr:rowOff>28575</xdr:rowOff>
        </xdr:to>
        <xdr:sp macro="" textlink="">
          <xdr:nvSpPr>
            <xdr:cNvPr id="3116" name="Check Box 44" descr=" Brasilien&#10;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34</xdr:row>
          <xdr:rowOff>209550</xdr:rowOff>
        </xdr:from>
        <xdr:to>
          <xdr:col>17</xdr:col>
          <xdr:colOff>952500</xdr:colOff>
          <xdr:row>36</xdr:row>
          <xdr:rowOff>19050</xdr:rowOff>
        </xdr:to>
        <xdr:sp macro="" textlink="">
          <xdr:nvSpPr>
            <xdr:cNvPr id="3117" name="Check Box 45" descr=" Brasilien&#10;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36</xdr:row>
          <xdr:rowOff>0</xdr:rowOff>
        </xdr:from>
        <xdr:to>
          <xdr:col>17</xdr:col>
          <xdr:colOff>952500</xdr:colOff>
          <xdr:row>37</xdr:row>
          <xdr:rowOff>28575</xdr:rowOff>
        </xdr:to>
        <xdr:sp macro="" textlink="">
          <xdr:nvSpPr>
            <xdr:cNvPr id="3118" name="Check Box 46" descr=" Brasilien&#10;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37</xdr:row>
          <xdr:rowOff>0</xdr:rowOff>
        </xdr:from>
        <xdr:to>
          <xdr:col>17</xdr:col>
          <xdr:colOff>952500</xdr:colOff>
          <xdr:row>38</xdr:row>
          <xdr:rowOff>28575</xdr:rowOff>
        </xdr:to>
        <xdr:sp macro="" textlink="">
          <xdr:nvSpPr>
            <xdr:cNvPr id="3119" name="Check Box 47" descr=" Brasilien&#10;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38</xdr:row>
          <xdr:rowOff>0</xdr:rowOff>
        </xdr:from>
        <xdr:to>
          <xdr:col>17</xdr:col>
          <xdr:colOff>952500</xdr:colOff>
          <xdr:row>39</xdr:row>
          <xdr:rowOff>28575</xdr:rowOff>
        </xdr:to>
        <xdr:sp macro="" textlink="">
          <xdr:nvSpPr>
            <xdr:cNvPr id="3120" name="Check Box 48" descr=" Brasilien&#10;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39</xdr:row>
          <xdr:rowOff>0</xdr:rowOff>
        </xdr:from>
        <xdr:to>
          <xdr:col>17</xdr:col>
          <xdr:colOff>952500</xdr:colOff>
          <xdr:row>40</xdr:row>
          <xdr:rowOff>28575</xdr:rowOff>
        </xdr:to>
        <xdr:sp macro="" textlink="">
          <xdr:nvSpPr>
            <xdr:cNvPr id="3121" name="Check Box 49" descr=" Brasilien&#10;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39</xdr:row>
          <xdr:rowOff>0</xdr:rowOff>
        </xdr:from>
        <xdr:to>
          <xdr:col>17</xdr:col>
          <xdr:colOff>952500</xdr:colOff>
          <xdr:row>40</xdr:row>
          <xdr:rowOff>28575</xdr:rowOff>
        </xdr:to>
        <xdr:sp macro="" textlink="">
          <xdr:nvSpPr>
            <xdr:cNvPr id="3122" name="Check Box 50" descr=" Brasilien&#10;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40</xdr:row>
          <xdr:rowOff>0</xdr:rowOff>
        </xdr:from>
        <xdr:to>
          <xdr:col>17</xdr:col>
          <xdr:colOff>952500</xdr:colOff>
          <xdr:row>41</xdr:row>
          <xdr:rowOff>28575</xdr:rowOff>
        </xdr:to>
        <xdr:sp macro="" textlink="">
          <xdr:nvSpPr>
            <xdr:cNvPr id="3123" name="Check Box 51" descr=" Brasilien&#10;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41</xdr:row>
          <xdr:rowOff>0</xdr:rowOff>
        </xdr:from>
        <xdr:to>
          <xdr:col>17</xdr:col>
          <xdr:colOff>952500</xdr:colOff>
          <xdr:row>42</xdr:row>
          <xdr:rowOff>28575</xdr:rowOff>
        </xdr:to>
        <xdr:sp macro="" textlink="">
          <xdr:nvSpPr>
            <xdr:cNvPr id="3124" name="Check Box 52" descr=" Brasilien&#10;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42</xdr:row>
          <xdr:rowOff>0</xdr:rowOff>
        </xdr:from>
        <xdr:to>
          <xdr:col>17</xdr:col>
          <xdr:colOff>952500</xdr:colOff>
          <xdr:row>43</xdr:row>
          <xdr:rowOff>28575</xdr:rowOff>
        </xdr:to>
        <xdr:sp macro="" textlink="">
          <xdr:nvSpPr>
            <xdr:cNvPr id="3125" name="Check Box 53" descr=" Brasilien&#10;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609600</xdr:colOff>
          <xdr:row>43</xdr:row>
          <xdr:rowOff>0</xdr:rowOff>
        </xdr:from>
        <xdr:to>
          <xdr:col>17</xdr:col>
          <xdr:colOff>952500</xdr:colOff>
          <xdr:row>44</xdr:row>
          <xdr:rowOff>28575</xdr:rowOff>
        </xdr:to>
        <xdr:sp macro="" textlink="">
          <xdr:nvSpPr>
            <xdr:cNvPr id="3126" name="Check Box 54" descr=" Brasilien&#10;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TAX" displayName="TAX" ref="D1:AI44" totalsRowShown="0" headerRowDxfId="30">
  <autoFilter ref="D1:AI44"/>
  <sortState ref="D2:AI44">
    <sortCondition ref="D2"/>
  </sortState>
  <tableColumns count="32">
    <tableColumn id="1" name="Ländercode"/>
    <tableColumn id="2" name="Landbezeichnung_x000a_derzeitige LD mit einh. PT-Schutz_x000a_späterer Eintritt_x000a_EPÜ"/>
    <tableColumn id="32" name="UP" dataDxfId="29"/>
    <tableColumn id="3" name="Übersetzungs-erfordernisse_x000a_E = Englisch + Anspr in Landessprache_x000a_V=Vollübersetzung_x000a_A = nur Ansprüche" dataDxfId="28"/>
    <tableColumn id="27" name="Über_x000a_setzungs_x000a_kosten" dataDxfId="27"/>
    <tableColumn id="25" name="Validierung ES EP" dataDxfId="26"/>
    <tableColumn id="26" name="Validierung KA EP" dataDxfId="25"/>
    <tableColumn id="30" name="Übersetzung EP" dataDxfId="24"/>
    <tableColumn id="29" name="Validierung ES EPÜ" dataDxfId="23"/>
    <tableColumn id="28" name="Validierung KA EPÜ" dataDxfId="22"/>
    <tableColumn id="31" name="Übersetzung EPÜ" dataDxfId="21"/>
    <tableColumn id="4" name="JG01" dataDxfId="20"/>
    <tableColumn id="5" name="JG02" dataDxfId="19"/>
    <tableColumn id="6" name="JG03_x000a_*(JG 1.-3.)" dataDxfId="18"/>
    <tableColumn id="7" name="JG04" dataDxfId="17"/>
    <tableColumn id="8" name="JG05" dataDxfId="16"/>
    <tableColumn id="9" name="JG06" dataDxfId="15"/>
    <tableColumn id="10" name="JG07" dataDxfId="14"/>
    <tableColumn id="11" name="JG08" dataDxfId="13"/>
    <tableColumn id="12" name="JG09" dataDxfId="12"/>
    <tableColumn id="13" name="JG10" dataDxfId="11"/>
    <tableColumn id="14" name="JG11" dataDxfId="10"/>
    <tableColumn id="15" name="JG12" dataDxfId="9"/>
    <tableColumn id="16" name="JG13" dataDxfId="8"/>
    <tableColumn id="17" name="JG14" dataDxfId="7"/>
    <tableColumn id="18" name="JG15" dataDxfId="6"/>
    <tableColumn id="19" name="JG16" dataDxfId="5"/>
    <tableColumn id="20" name="JG17" dataDxfId="4"/>
    <tableColumn id="21" name="JG18" dataDxfId="3"/>
    <tableColumn id="22" name="JG19" dataDxfId="2"/>
    <tableColumn id="23" name="JG20" dataDxfId="1"/>
    <tableColumn id="24" name="Übersetzungs-erfordernisse_x000a_E = Englisch + Anspr in Landessprache_x000a_V=Vollübersetzung_x000a_A = nur Ansprüch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W51"/>
  <sheetViews>
    <sheetView showGridLines="0" tabSelected="1" zoomScale="80" zoomScaleNormal="80" workbookViewId="0">
      <selection activeCell="U21" sqref="U21"/>
    </sheetView>
  </sheetViews>
  <sheetFormatPr baseColWidth="10" defaultRowHeight="14.25" x14ac:dyDescent="0.2"/>
  <cols>
    <col min="1" max="1" width="11.42578125" style="4"/>
    <col min="2" max="2" width="4.5703125" style="4" customWidth="1"/>
    <col min="3" max="3" width="18.7109375" style="4" customWidth="1"/>
    <col min="4" max="5" width="10.7109375" style="4" customWidth="1"/>
    <col min="6" max="6" width="18.7109375" style="4" customWidth="1"/>
    <col min="7" max="7" width="3.7109375" style="4" customWidth="1"/>
    <col min="8" max="11" width="10.7109375" style="4" customWidth="1"/>
    <col min="12" max="12" width="18.7109375" style="4" customWidth="1"/>
    <col min="13" max="13" width="3.7109375" style="4" customWidth="1"/>
    <col min="14" max="17" width="10.7109375" style="4" customWidth="1"/>
    <col min="18" max="18" width="18.7109375" style="4" customWidth="1"/>
    <col min="19" max="19" width="4.42578125" style="4" customWidth="1"/>
    <col min="20" max="16384" width="11.42578125" style="4"/>
  </cols>
  <sheetData>
    <row r="1" spans="1:23" ht="3" customHeight="1" x14ac:dyDescent="0.2"/>
    <row r="2" spans="1:23" s="23" customFormat="1" ht="20.25" customHeight="1" x14ac:dyDescent="0.2">
      <c r="A2" s="28"/>
      <c r="B2" s="55"/>
      <c r="C2" s="131" t="s">
        <v>130</v>
      </c>
      <c r="D2" s="131"/>
      <c r="E2" s="131"/>
      <c r="F2" s="132"/>
      <c r="G2" s="22"/>
      <c r="H2" s="133" t="s">
        <v>129</v>
      </c>
      <c r="I2" s="131"/>
      <c r="J2" s="131"/>
      <c r="K2" s="131"/>
      <c r="L2" s="132"/>
      <c r="N2" s="133" t="s">
        <v>126</v>
      </c>
      <c r="O2" s="131"/>
      <c r="P2" s="131"/>
      <c r="Q2" s="131"/>
      <c r="R2" s="132"/>
    </row>
    <row r="3" spans="1:23" s="23" customFormat="1" ht="28.5" customHeight="1" thickBot="1" x14ac:dyDescent="0.25">
      <c r="A3" s="29"/>
      <c r="B3" s="61"/>
      <c r="C3" s="30" t="s">
        <v>128</v>
      </c>
      <c r="D3" s="129" t="s">
        <v>127</v>
      </c>
      <c r="E3" s="130"/>
      <c r="F3" s="31" t="s">
        <v>131</v>
      </c>
      <c r="G3" s="22"/>
      <c r="H3" s="129" t="s">
        <v>128</v>
      </c>
      <c r="I3" s="130"/>
      <c r="J3" s="129" t="s">
        <v>127</v>
      </c>
      <c r="K3" s="130"/>
      <c r="L3" s="31" t="s">
        <v>132</v>
      </c>
      <c r="N3" s="129" t="s">
        <v>128</v>
      </c>
      <c r="O3" s="130"/>
      <c r="P3" s="129" t="s">
        <v>127</v>
      </c>
      <c r="Q3" s="130"/>
      <c r="R3" s="31" t="s">
        <v>132</v>
      </c>
      <c r="T3" s="141"/>
      <c r="U3" s="141"/>
    </row>
    <row r="4" spans="1:23" s="23" customFormat="1" ht="3" customHeight="1" thickTop="1" x14ac:dyDescent="0.2">
      <c r="A4" s="32"/>
      <c r="B4" s="32"/>
      <c r="C4" s="33"/>
      <c r="D4" s="33"/>
      <c r="E4" s="33"/>
      <c r="F4" s="33"/>
      <c r="G4" s="22"/>
      <c r="H4" s="33"/>
      <c r="I4" s="33"/>
      <c r="J4" s="33"/>
      <c r="K4" s="33"/>
      <c r="L4" s="33"/>
      <c r="N4" s="33"/>
      <c r="O4" s="33"/>
      <c r="P4" s="33"/>
      <c r="Q4" s="33"/>
      <c r="R4" s="33"/>
      <c r="T4" s="141"/>
      <c r="U4" s="141"/>
    </row>
    <row r="5" spans="1:23" ht="14.25" customHeight="1" x14ac:dyDescent="0.2">
      <c r="A5" s="57">
        <v>1</v>
      </c>
      <c r="B5" s="59"/>
      <c r="C5" s="34">
        <f>590+2160</f>
        <v>2750</v>
      </c>
      <c r="D5" s="39">
        <f>VLOOKUP("ESUPHon",UP,A5+11,0)</f>
        <v>0</v>
      </c>
      <c r="E5" s="41">
        <f>VLOOKUP("UP",UP,A5+11,0)</f>
        <v>0</v>
      </c>
      <c r="F5" s="35">
        <f>SUM(C5:E5)</f>
        <v>2750</v>
      </c>
      <c r="G5" s="6"/>
      <c r="H5" s="39">
        <f ca="1">+ValESHonEP</f>
        <v>1275</v>
      </c>
      <c r="I5" s="41">
        <f ca="1">+GesValKA+GesÜberKA</f>
        <v>3420</v>
      </c>
      <c r="J5" s="39">
        <f>VLOOKUP("JGESEP",GESAMT,$A5+11,0)</f>
        <v>0</v>
      </c>
      <c r="K5" s="41">
        <f ca="1">VLOOKUP("JGEP",GESAMT,A5+11,0)</f>
        <v>0</v>
      </c>
      <c r="L5" s="35">
        <f ca="1">SUM(H5:K5)</f>
        <v>4695</v>
      </c>
      <c r="N5" s="39">
        <f ca="1">+ValESEPÜ</f>
        <v>850</v>
      </c>
      <c r="O5" s="41">
        <f ca="1">+GesValKAEPÜ+GesÜberKAEPÜ</f>
        <v>455</v>
      </c>
      <c r="P5" s="39">
        <f>VLOOKUP("JGESEPÜ",GESAMT,$A5+11,0)</f>
        <v>0</v>
      </c>
      <c r="Q5" s="41">
        <f ca="1">VLOOKUP("JGEPÜ",GESAMT,A5+11,0)</f>
        <v>0</v>
      </c>
      <c r="R5" s="35">
        <f ca="1">SUM(N5:Q5)</f>
        <v>1305</v>
      </c>
      <c r="T5" s="137" t="s">
        <v>185</v>
      </c>
      <c r="U5" s="137"/>
    </row>
    <row r="6" spans="1:23" x14ac:dyDescent="0.2">
      <c r="A6" s="57">
        <v>2</v>
      </c>
      <c r="B6" s="59"/>
      <c r="C6" s="34"/>
      <c r="D6" s="39">
        <f>VLOOKUP("ESUPHon",UP,A6+11,0)</f>
        <v>155</v>
      </c>
      <c r="E6" s="41">
        <f>VLOOKUP("UP",UP,A6+11,0)</f>
        <v>35</v>
      </c>
      <c r="F6" s="35">
        <f t="shared" ref="F6:F25" si="0">SUM(C6:E6)</f>
        <v>190</v>
      </c>
      <c r="G6" s="6"/>
      <c r="H6" s="39"/>
      <c r="I6" s="41"/>
      <c r="J6" s="39">
        <f>VLOOKUP("JGESEP",GESAMT,A6+11,0)</f>
        <v>0</v>
      </c>
      <c r="K6" s="41">
        <f ca="1">VLOOKUP("JGEP",GESAMT,A6+11,0)</f>
        <v>117.5</v>
      </c>
      <c r="L6" s="35">
        <f t="shared" ref="L6:L9" ca="1" si="1">SUM(H6:K6)</f>
        <v>117.5</v>
      </c>
      <c r="N6" s="39"/>
      <c r="O6" s="41"/>
      <c r="P6" s="39">
        <f>VLOOKUP("JGESEPÜ",GESAMT,$A6+11,0)</f>
        <v>0</v>
      </c>
      <c r="Q6" s="41">
        <f ca="1">VLOOKUP("JGEPÜ",GESAMT,A6+11,0)</f>
        <v>0</v>
      </c>
      <c r="R6" s="35">
        <f t="shared" ref="R6:R9" ca="1" si="2">SUM(N6:Q6)</f>
        <v>0</v>
      </c>
      <c r="T6" s="137"/>
      <c r="U6" s="137"/>
    </row>
    <row r="7" spans="1:23" x14ac:dyDescent="0.2">
      <c r="A7" s="57">
        <v>3</v>
      </c>
      <c r="B7" s="59"/>
      <c r="C7" s="34"/>
      <c r="D7" s="39">
        <f>VLOOKUP("ESUPHon",UP,A7+11,0)</f>
        <v>155</v>
      </c>
      <c r="E7" s="41">
        <f>VLOOKUP("UP",UP,A7+11,0)</f>
        <v>105</v>
      </c>
      <c r="F7" s="35">
        <f t="shared" si="0"/>
        <v>260</v>
      </c>
      <c r="G7" s="6"/>
      <c r="H7" s="39"/>
      <c r="I7" s="41"/>
      <c r="J7" s="39">
        <f>VLOOKUP("JGESEP",GESAMT,A7+11,0)</f>
        <v>270</v>
      </c>
      <c r="K7" s="41">
        <f ca="1">VLOOKUP("JGEP",GESAMT,A7+11,0)</f>
        <v>329.58</v>
      </c>
      <c r="L7" s="35">
        <f t="shared" ca="1" si="1"/>
        <v>599.57999999999993</v>
      </c>
      <c r="N7" s="39"/>
      <c r="O7" s="41"/>
      <c r="P7" s="39">
        <f>VLOOKUP("JGESEPÜ",GESAMT,$A7+11,0)</f>
        <v>180</v>
      </c>
      <c r="Q7" s="41">
        <f ca="1">VLOOKUP("JGEPÜ",GESAMT,A7+11,0)</f>
        <v>92.46</v>
      </c>
      <c r="R7" s="35">
        <f t="shared" ca="1" si="2"/>
        <v>272.45999999999998</v>
      </c>
      <c r="T7" s="137"/>
      <c r="U7" s="137"/>
    </row>
    <row r="8" spans="1:23" x14ac:dyDescent="0.2">
      <c r="A8" s="57">
        <v>4</v>
      </c>
      <c r="B8" s="59"/>
      <c r="C8" s="34"/>
      <c r="D8" s="39">
        <f>VLOOKUP("ESUPHon",UP,A8+11,0)</f>
        <v>155</v>
      </c>
      <c r="E8" s="41">
        <f>VLOOKUP("UP",UP,A8+11,0)</f>
        <v>145</v>
      </c>
      <c r="F8" s="35">
        <f t="shared" si="0"/>
        <v>300</v>
      </c>
      <c r="G8" s="6"/>
      <c r="H8" s="39"/>
      <c r="I8" s="41"/>
      <c r="J8" s="39">
        <f>VLOOKUP("JGESEP",GESAMT,A8+11,0)</f>
        <v>270</v>
      </c>
      <c r="K8" s="41">
        <f ca="1">VLOOKUP("JGEP",GESAMT,A8+11,0)</f>
        <v>469.07</v>
      </c>
      <c r="L8" s="35">
        <f t="shared" ca="1" si="1"/>
        <v>739.06999999999994</v>
      </c>
      <c r="N8" s="39"/>
      <c r="O8" s="41"/>
      <c r="P8" s="39">
        <f>VLOOKUP("JGESEPÜ",GESAMT,$A8+11,0)</f>
        <v>180</v>
      </c>
      <c r="Q8" s="41">
        <f ca="1">VLOOKUP("JGEPÜ",GESAMT,A8+11,0)</f>
        <v>222.38</v>
      </c>
      <c r="R8" s="35">
        <f t="shared" ca="1" si="2"/>
        <v>402.38</v>
      </c>
      <c r="T8" s="137"/>
      <c r="U8" s="137"/>
    </row>
    <row r="9" spans="1:23" x14ac:dyDescent="0.2">
      <c r="A9" s="57">
        <v>5</v>
      </c>
      <c r="B9" s="59"/>
      <c r="C9" s="34"/>
      <c r="D9" s="39">
        <f>VLOOKUP("ESUPHon",UP,A9+11,0)</f>
        <v>155</v>
      </c>
      <c r="E9" s="41">
        <f>VLOOKUP("UP",UP,A9+11,0)</f>
        <v>315</v>
      </c>
      <c r="F9" s="35">
        <f t="shared" si="0"/>
        <v>470</v>
      </c>
      <c r="G9" s="6"/>
      <c r="H9" s="39"/>
      <c r="I9" s="41"/>
      <c r="J9" s="39">
        <f>VLOOKUP("JGESEP",GESAMT,A9+11,0)</f>
        <v>270</v>
      </c>
      <c r="K9" s="41">
        <f ca="1">VLOOKUP("JGEP",GESAMT,A9+11,0)</f>
        <v>590.19000000000005</v>
      </c>
      <c r="L9" s="35">
        <f t="shared" ca="1" si="1"/>
        <v>860.19</v>
      </c>
      <c r="N9" s="39"/>
      <c r="O9" s="41"/>
      <c r="P9" s="39">
        <f>VLOOKUP("JGESEPÜ",GESAMT,$A9+11,0)</f>
        <v>180</v>
      </c>
      <c r="Q9" s="41">
        <f ca="1">VLOOKUP("JGEPÜ",GESAMT,A9+11,0)</f>
        <v>372.71000000000004</v>
      </c>
      <c r="R9" s="35">
        <f t="shared" ca="1" si="2"/>
        <v>552.71</v>
      </c>
      <c r="T9" s="137"/>
      <c r="U9" s="137"/>
    </row>
    <row r="10" spans="1:23" x14ac:dyDescent="0.2">
      <c r="A10" s="57">
        <v>6</v>
      </c>
      <c r="B10" s="59"/>
      <c r="C10" s="34"/>
      <c r="D10" s="39" t="str">
        <f>IF($W10=FALSE,"",VLOOKUP("ESUPHon",UP,$A10+11,0))</f>
        <v/>
      </c>
      <c r="E10" s="41" t="str">
        <f>IF($W10=FALSE,"",VLOOKUP("UP",UP,$A10+11,0))</f>
        <v/>
      </c>
      <c r="F10" s="35" t="str">
        <f>IF($W10=FALSE,"",SUM(C10:E10))</f>
        <v/>
      </c>
      <c r="G10" s="6"/>
      <c r="H10" s="39"/>
      <c r="I10" s="41"/>
      <c r="J10" s="39" t="str">
        <f>IF($W10=FALSE,"",VLOOKUP("JGESEP",GESAMT,$A10+11,0))</f>
        <v/>
      </c>
      <c r="K10" s="41" t="str">
        <f>IF($W10=FALSE,"",VLOOKUP("JGEP",GESAMT,$A10+11,0))</f>
        <v/>
      </c>
      <c r="L10" s="35" t="str">
        <f>IF($W10=FALSE,"",SUM(H10:K10))</f>
        <v/>
      </c>
      <c r="N10" s="39"/>
      <c r="O10" s="41"/>
      <c r="P10" s="39" t="str">
        <f>IF($W10=FALSE,"",VLOOKUP("JGESEPÜ",GESAMT,$A10+11,0))</f>
        <v/>
      </c>
      <c r="Q10" s="41" t="str">
        <f>IF($W10=FALSE,"",VLOOKUP("JGEPÜ",GESAMT,$A10+11,0))</f>
        <v/>
      </c>
      <c r="R10" s="35" t="str">
        <f>IF($W10=FALSE,"",SUM(N10:Q10))</f>
        <v/>
      </c>
      <c r="T10" s="137"/>
      <c r="U10" s="137"/>
      <c r="W10" s="143" t="b">
        <v>0</v>
      </c>
    </row>
    <row r="11" spans="1:23" x14ac:dyDescent="0.2">
      <c r="A11" s="57">
        <v>7</v>
      </c>
      <c r="B11" s="59"/>
      <c r="C11" s="34"/>
      <c r="D11" s="39" t="str">
        <f>IF($W11=FALSE,"",VLOOKUP("ESUPHon",UP,$A11+11,0))</f>
        <v/>
      </c>
      <c r="E11" s="41" t="str">
        <f>IF($W11=FALSE,"",VLOOKUP("UP",UP,$A11+11,0))</f>
        <v/>
      </c>
      <c r="F11" s="35" t="str">
        <f>IF($W11=FALSE,"",SUM(C11:E11))</f>
        <v/>
      </c>
      <c r="G11" s="6"/>
      <c r="H11" s="39"/>
      <c r="I11" s="41"/>
      <c r="J11" s="39" t="str">
        <f>IF($W11=FALSE,"",VLOOKUP("JGESEP",GESAMT,$A11+11,0))</f>
        <v/>
      </c>
      <c r="K11" s="41" t="str">
        <f>IF($W11=FALSE,"",VLOOKUP("JGEP",GESAMT,$A11+11,0))</f>
        <v/>
      </c>
      <c r="L11" s="35" t="str">
        <f>IF($W11=FALSE,"",SUM(H11:K11))</f>
        <v/>
      </c>
      <c r="N11" s="39"/>
      <c r="O11" s="41"/>
      <c r="P11" s="39" t="str">
        <f>IF($W11=FALSE,"",VLOOKUP("JGESEPÜ",GESAMT,$A11+11,0))</f>
        <v/>
      </c>
      <c r="Q11" s="41" t="str">
        <f>IF($W11=FALSE,"",VLOOKUP("JGEPÜ",GESAMT,$A11+11,0))</f>
        <v/>
      </c>
      <c r="R11" s="35" t="str">
        <f>IF($W11=FALSE,"",SUM(N11:Q11))</f>
        <v/>
      </c>
      <c r="T11" s="137"/>
      <c r="U11" s="137"/>
      <c r="W11" s="143" t="b">
        <v>0</v>
      </c>
    </row>
    <row r="12" spans="1:23" x14ac:dyDescent="0.2">
      <c r="A12" s="57">
        <v>8</v>
      </c>
      <c r="B12" s="59"/>
      <c r="C12" s="34"/>
      <c r="D12" s="39" t="str">
        <f>IF($W12=FALSE,"",VLOOKUP("ESUPHon",UP,$A12+11,0))</f>
        <v/>
      </c>
      <c r="E12" s="41" t="str">
        <f>IF($W12=FALSE,"",VLOOKUP("UP",UP,$A12+11,0))</f>
        <v/>
      </c>
      <c r="F12" s="35" t="str">
        <f>IF($W12=FALSE,"",SUM(C12:E12))</f>
        <v/>
      </c>
      <c r="G12" s="6"/>
      <c r="H12" s="39"/>
      <c r="I12" s="41"/>
      <c r="J12" s="39" t="str">
        <f>IF($W12=FALSE,"",VLOOKUP("JGESEP",GESAMT,$A12+11,0))</f>
        <v/>
      </c>
      <c r="K12" s="41" t="str">
        <f>IF($W12=FALSE,"",VLOOKUP("JGEP",GESAMT,$A12+11,0))</f>
        <v/>
      </c>
      <c r="L12" s="35" t="str">
        <f>IF($W12=FALSE,"",SUM(H12:K12))</f>
        <v/>
      </c>
      <c r="N12" s="39"/>
      <c r="O12" s="41"/>
      <c r="P12" s="39" t="str">
        <f>IF($W12=FALSE,"",VLOOKUP("JGESEPÜ",GESAMT,$A12+11,0))</f>
        <v/>
      </c>
      <c r="Q12" s="41" t="str">
        <f>IF($W12=FALSE,"",VLOOKUP("JGEPÜ",GESAMT,$A12+11,0))</f>
        <v/>
      </c>
      <c r="R12" s="35" t="str">
        <f>IF($W12=FALSE,"",SUM(N12:Q12))</f>
        <v/>
      </c>
      <c r="T12" s="137"/>
      <c r="U12" s="137"/>
      <c r="W12" s="143" t="b">
        <v>0</v>
      </c>
    </row>
    <row r="13" spans="1:23" x14ac:dyDescent="0.2">
      <c r="A13" s="57">
        <v>9</v>
      </c>
      <c r="B13" s="59"/>
      <c r="C13" s="34"/>
      <c r="D13" s="39" t="str">
        <f>IF($W13=FALSE,"",VLOOKUP("ESUPHon",UP,$A13+11,0))</f>
        <v/>
      </c>
      <c r="E13" s="41" t="str">
        <f>IF($W13=FALSE,"",VLOOKUP("UP",UP,$A13+11,0))</f>
        <v/>
      </c>
      <c r="F13" s="35" t="str">
        <f>IF($W13=FALSE,"",SUM(C13:E13))</f>
        <v/>
      </c>
      <c r="G13" s="6"/>
      <c r="H13" s="39"/>
      <c r="I13" s="41"/>
      <c r="J13" s="39" t="str">
        <f>IF($W13=FALSE,"",VLOOKUP("JGESEP",GESAMT,$A13+11,0))</f>
        <v/>
      </c>
      <c r="K13" s="41" t="str">
        <f>IF($W13=FALSE,"",VLOOKUP("JGEP",GESAMT,$A13+11,0))</f>
        <v/>
      </c>
      <c r="L13" s="35" t="str">
        <f>IF($W13=FALSE,"",SUM(H13:K13))</f>
        <v/>
      </c>
      <c r="N13" s="39"/>
      <c r="O13" s="41"/>
      <c r="P13" s="39" t="str">
        <f>IF($W13=FALSE,"",VLOOKUP("JGESEPÜ",GESAMT,$A13+11,0))</f>
        <v/>
      </c>
      <c r="Q13" s="41" t="str">
        <f>IF($W13=FALSE,"",VLOOKUP("JGEPÜ",GESAMT,$A13+11,0))</f>
        <v/>
      </c>
      <c r="R13" s="35" t="str">
        <f>IF($W13=FALSE,"",SUM(N13:Q13))</f>
        <v/>
      </c>
      <c r="T13" s="137"/>
      <c r="U13" s="137"/>
      <c r="W13" s="143" t="b">
        <v>0</v>
      </c>
    </row>
    <row r="14" spans="1:23" x14ac:dyDescent="0.2">
      <c r="A14" s="57">
        <v>10</v>
      </c>
      <c r="B14" s="59"/>
      <c r="C14" s="34"/>
      <c r="D14" s="39" t="str">
        <f>IF($W14=FALSE,"",VLOOKUP("ESUPHon",UP,$A14+11,0))</f>
        <v/>
      </c>
      <c r="E14" s="41" t="str">
        <f>IF($W14=FALSE,"",VLOOKUP("UP",UP,$A14+11,0))</f>
        <v/>
      </c>
      <c r="F14" s="35" t="str">
        <f>IF($W14=FALSE,"",SUM(C14:E14))</f>
        <v/>
      </c>
      <c r="G14" s="6"/>
      <c r="H14" s="39"/>
      <c r="I14" s="41"/>
      <c r="J14" s="39" t="str">
        <f>IF($W14=FALSE,"",VLOOKUP("JGESEP",GESAMT,$A14+11,0))</f>
        <v/>
      </c>
      <c r="K14" s="41" t="str">
        <f>IF($W14=FALSE,"",VLOOKUP("JGEP",GESAMT,$A14+11,0))</f>
        <v/>
      </c>
      <c r="L14" s="35" t="str">
        <f>IF($W14=FALSE,"",SUM(H14:K14))</f>
        <v/>
      </c>
      <c r="N14" s="39"/>
      <c r="O14" s="41"/>
      <c r="P14" s="39" t="str">
        <f>IF($W14=FALSE,"",VLOOKUP("JGESEPÜ",GESAMT,$A14+11,0))</f>
        <v/>
      </c>
      <c r="Q14" s="41" t="str">
        <f>IF($W14=FALSE,"",VLOOKUP("JGEPÜ",GESAMT,$A14+11,0))</f>
        <v/>
      </c>
      <c r="R14" s="35" t="str">
        <f>IF($W14=FALSE,"",SUM(N14:Q14))</f>
        <v/>
      </c>
      <c r="T14" s="137"/>
      <c r="U14" s="137"/>
      <c r="W14" s="143" t="b">
        <v>0</v>
      </c>
    </row>
    <row r="15" spans="1:23" x14ac:dyDescent="0.2">
      <c r="A15" s="57">
        <v>11</v>
      </c>
      <c r="B15" s="59"/>
      <c r="C15" s="34"/>
      <c r="D15" s="39" t="str">
        <f>IF($W15=FALSE,"",VLOOKUP("ESUPHon",UP,$A15+11,0))</f>
        <v/>
      </c>
      <c r="E15" s="41" t="str">
        <f>IF($W15=FALSE,"",VLOOKUP("UP",UP,$A15+11,0))</f>
        <v/>
      </c>
      <c r="F15" s="35" t="str">
        <f>IF($W15=FALSE,"",SUM(C15:E15))</f>
        <v/>
      </c>
      <c r="G15" s="6"/>
      <c r="H15" s="39"/>
      <c r="I15" s="41"/>
      <c r="J15" s="39" t="str">
        <f>IF($W15=FALSE,"",VLOOKUP("JGESEP",GESAMT,$A15+11,0))</f>
        <v/>
      </c>
      <c r="K15" s="41" t="str">
        <f>IF($W15=FALSE,"",VLOOKUP("JGEP",GESAMT,$A15+11,0))</f>
        <v/>
      </c>
      <c r="L15" s="35" t="str">
        <f>IF($W15=FALSE,"",SUM(H15:K15))</f>
        <v/>
      </c>
      <c r="N15" s="39"/>
      <c r="O15" s="41"/>
      <c r="P15" s="39" t="str">
        <f>IF($W15=FALSE,"",VLOOKUP("JGESEPÜ",GESAMT,$A15+11,0))</f>
        <v/>
      </c>
      <c r="Q15" s="41" t="str">
        <f>IF($W15=FALSE,"",VLOOKUP("JGEPÜ",GESAMT,$A15+11,0))</f>
        <v/>
      </c>
      <c r="R15" s="35" t="str">
        <f>IF($W15=FALSE,"",SUM(N15:Q15))</f>
        <v/>
      </c>
      <c r="T15" s="137"/>
      <c r="U15" s="137"/>
      <c r="W15" s="143" t="b">
        <v>0</v>
      </c>
    </row>
    <row r="16" spans="1:23" x14ac:dyDescent="0.2">
      <c r="A16" s="57">
        <v>12</v>
      </c>
      <c r="B16" s="59"/>
      <c r="C16" s="34"/>
      <c r="D16" s="39" t="str">
        <f>IF($W16=FALSE,"",VLOOKUP("ESUPHon",UP,$A16+11,0))</f>
        <v/>
      </c>
      <c r="E16" s="41" t="str">
        <f>IF($W16=FALSE,"",VLOOKUP("UP",UP,$A16+11,0))</f>
        <v/>
      </c>
      <c r="F16" s="35" t="str">
        <f>IF($W16=FALSE,"",SUM(C16:E16))</f>
        <v/>
      </c>
      <c r="G16" s="6"/>
      <c r="H16" s="39"/>
      <c r="I16" s="41"/>
      <c r="J16" s="39" t="str">
        <f>IF($W16=FALSE,"",VLOOKUP("JGESEP",GESAMT,$A16+11,0))</f>
        <v/>
      </c>
      <c r="K16" s="41" t="str">
        <f>IF($W16=FALSE,"",VLOOKUP("JGEP",GESAMT,$A16+11,0))</f>
        <v/>
      </c>
      <c r="L16" s="35" t="str">
        <f>IF($W16=FALSE,"",SUM(H16:K16))</f>
        <v/>
      </c>
      <c r="N16" s="39"/>
      <c r="O16" s="41"/>
      <c r="P16" s="39" t="str">
        <f>IF($W16=FALSE,"",VLOOKUP("JGESEPÜ",GESAMT,$A16+11,0))</f>
        <v/>
      </c>
      <c r="Q16" s="41" t="str">
        <f>IF($W16=FALSE,"",VLOOKUP("JGEPÜ",GESAMT,$A16+11,0))</f>
        <v/>
      </c>
      <c r="R16" s="35" t="str">
        <f>IF($W16=FALSE,"",SUM(N16:Q16))</f>
        <v/>
      </c>
      <c r="T16" s="137"/>
      <c r="U16" s="137"/>
      <c r="W16" s="143" t="b">
        <v>0</v>
      </c>
    </row>
    <row r="17" spans="1:23" x14ac:dyDescent="0.2">
      <c r="A17" s="57">
        <v>13</v>
      </c>
      <c r="B17" s="59"/>
      <c r="C17" s="34"/>
      <c r="D17" s="39" t="str">
        <f>IF($W17=FALSE,"",VLOOKUP("ESUPHon",UP,$A17+11,0))</f>
        <v/>
      </c>
      <c r="E17" s="41" t="str">
        <f>IF($W17=FALSE,"",VLOOKUP("UP",UP,$A17+11,0))</f>
        <v/>
      </c>
      <c r="F17" s="35" t="str">
        <f>IF($W17=FALSE,"",SUM(C17:E17))</f>
        <v/>
      </c>
      <c r="G17" s="6"/>
      <c r="H17" s="39"/>
      <c r="I17" s="41"/>
      <c r="J17" s="39" t="str">
        <f>IF($W17=FALSE,"",VLOOKUP("JGESEP",GESAMT,$A17+11,0))</f>
        <v/>
      </c>
      <c r="K17" s="41" t="str">
        <f>IF($W17=FALSE,"",VLOOKUP("JGEP",GESAMT,$A17+11,0))</f>
        <v/>
      </c>
      <c r="L17" s="35" t="str">
        <f>IF($W17=FALSE,"",SUM(H17:K17))</f>
        <v/>
      </c>
      <c r="N17" s="39"/>
      <c r="O17" s="41"/>
      <c r="P17" s="39" t="str">
        <f>IF($W17=FALSE,"",VLOOKUP("JGESEPÜ",GESAMT,$A17+11,0))</f>
        <v/>
      </c>
      <c r="Q17" s="41" t="str">
        <f>IF($W17=FALSE,"",VLOOKUP("JGEPÜ",GESAMT,$A17+11,0))</f>
        <v/>
      </c>
      <c r="R17" s="35" t="str">
        <f>IF($W17=FALSE,"",SUM(N17:Q17))</f>
        <v/>
      </c>
      <c r="U17" s="142"/>
      <c r="W17" s="143" t="b">
        <v>0</v>
      </c>
    </row>
    <row r="18" spans="1:23" x14ac:dyDescent="0.2">
      <c r="A18" s="57">
        <v>14</v>
      </c>
      <c r="B18" s="59"/>
      <c r="C18" s="34"/>
      <c r="D18" s="39" t="str">
        <f>IF($W18=FALSE,"",VLOOKUP("ESUPHon",UP,$A18+11,0))</f>
        <v/>
      </c>
      <c r="E18" s="41" t="str">
        <f>IF($W18=FALSE,"",VLOOKUP("UP",UP,$A18+11,0))</f>
        <v/>
      </c>
      <c r="F18" s="35" t="str">
        <f>IF($W18=FALSE,"",SUM(C18:E18))</f>
        <v/>
      </c>
      <c r="G18" s="6"/>
      <c r="H18" s="39"/>
      <c r="I18" s="41"/>
      <c r="J18" s="39" t="str">
        <f>IF($W18=FALSE,"",VLOOKUP("JGESEP",GESAMT,$A18+11,0))</f>
        <v/>
      </c>
      <c r="K18" s="41" t="str">
        <f>IF($W18=FALSE,"",VLOOKUP("JGEP",GESAMT,$A18+11,0))</f>
        <v/>
      </c>
      <c r="L18" s="35" t="str">
        <f>IF($W18=FALSE,"",SUM(H18:K18))</f>
        <v/>
      </c>
      <c r="N18" s="39"/>
      <c r="O18" s="41"/>
      <c r="P18" s="39" t="str">
        <f>IF($W18=FALSE,"",VLOOKUP("JGESEPÜ",GESAMT,$A18+11,0))</f>
        <v/>
      </c>
      <c r="Q18" s="41" t="str">
        <f>IF($W18=FALSE,"",VLOOKUP("JGEPÜ",GESAMT,$A18+11,0))</f>
        <v/>
      </c>
      <c r="R18" s="35" t="str">
        <f>IF($W18=FALSE,"",SUM(N18:Q18))</f>
        <v/>
      </c>
      <c r="U18" s="142"/>
      <c r="W18" s="143" t="b">
        <v>0</v>
      </c>
    </row>
    <row r="19" spans="1:23" x14ac:dyDescent="0.2">
      <c r="A19" s="57">
        <v>15</v>
      </c>
      <c r="B19" s="59"/>
      <c r="C19" s="34"/>
      <c r="D19" s="39" t="str">
        <f>IF($W19=FALSE,"",VLOOKUP("ESUPHon",UP,$A19+11,0))</f>
        <v/>
      </c>
      <c r="E19" s="41" t="str">
        <f>IF($W19=FALSE,"",VLOOKUP("UP",UP,$A19+11,0))</f>
        <v/>
      </c>
      <c r="F19" s="35" t="str">
        <f>IF($W19=FALSE,"",SUM(C19:E19))</f>
        <v/>
      </c>
      <c r="G19" s="6"/>
      <c r="H19" s="39"/>
      <c r="I19" s="41"/>
      <c r="J19" s="39" t="str">
        <f>IF($W19=FALSE,"",VLOOKUP("JGESEP",GESAMT,$A19+11,0))</f>
        <v/>
      </c>
      <c r="K19" s="41" t="str">
        <f>IF($W19=FALSE,"",VLOOKUP("JGEP",GESAMT,$A19+11,0))</f>
        <v/>
      </c>
      <c r="L19" s="35" t="str">
        <f>IF($W19=FALSE,"",SUM(H19:K19))</f>
        <v/>
      </c>
      <c r="N19" s="39"/>
      <c r="O19" s="41"/>
      <c r="P19" s="39" t="str">
        <f>IF($W19=FALSE,"",VLOOKUP("JGESEPÜ",GESAMT,$A19+11,0))</f>
        <v/>
      </c>
      <c r="Q19" s="41" t="str">
        <f>IF($W19=FALSE,"",VLOOKUP("JGEPÜ",GESAMT,$A19+11,0))</f>
        <v/>
      </c>
      <c r="R19" s="35" t="str">
        <f>IF($W19=FALSE,"",SUM(N19:Q19))</f>
        <v/>
      </c>
      <c r="U19" s="142"/>
      <c r="W19" s="143" t="b">
        <v>0</v>
      </c>
    </row>
    <row r="20" spans="1:23" x14ac:dyDescent="0.2">
      <c r="A20" s="57">
        <v>16</v>
      </c>
      <c r="B20" s="59"/>
      <c r="C20" s="34"/>
      <c r="D20" s="39" t="str">
        <f>IF($W20=FALSE,"",VLOOKUP("ESUPHon",UP,$A20+11,0))</f>
        <v/>
      </c>
      <c r="E20" s="41" t="str">
        <f>IF($W20=FALSE,"",VLOOKUP("UP",UP,$A20+11,0))</f>
        <v/>
      </c>
      <c r="F20" s="35" t="str">
        <f>IF($W20=FALSE,"",SUM(C20:E20))</f>
        <v/>
      </c>
      <c r="G20" s="6"/>
      <c r="H20" s="39"/>
      <c r="I20" s="41"/>
      <c r="J20" s="39" t="str">
        <f>IF($W20=FALSE,"",VLOOKUP("JGESEP",GESAMT,$A20+11,0))</f>
        <v/>
      </c>
      <c r="K20" s="41" t="str">
        <f>IF($W20=FALSE,"",VLOOKUP("JGEP",GESAMT,$A20+11,0))</f>
        <v/>
      </c>
      <c r="L20" s="35" t="str">
        <f>IF($W20=FALSE,"",SUM(H20:K20))</f>
        <v/>
      </c>
      <c r="N20" s="39"/>
      <c r="O20" s="41"/>
      <c r="P20" s="39" t="str">
        <f>IF($W20=FALSE,"",VLOOKUP("JGESEPÜ",GESAMT,$A20+11,0))</f>
        <v/>
      </c>
      <c r="Q20" s="41" t="str">
        <f>IF($W20=FALSE,"",VLOOKUP("JGEPÜ",GESAMT,$A20+11,0))</f>
        <v/>
      </c>
      <c r="R20" s="35" t="str">
        <f>IF($W20=FALSE,"",SUM(N20:Q20))</f>
        <v/>
      </c>
      <c r="U20" s="142"/>
      <c r="W20" s="143" t="b">
        <v>0</v>
      </c>
    </row>
    <row r="21" spans="1:23" x14ac:dyDescent="0.2">
      <c r="A21" s="57">
        <v>17</v>
      </c>
      <c r="B21" s="59"/>
      <c r="C21" s="34"/>
      <c r="D21" s="39" t="str">
        <f>IF($W21=FALSE,"",VLOOKUP("ESUPHon",UP,$A21+11,0))</f>
        <v/>
      </c>
      <c r="E21" s="41" t="str">
        <f>IF($W21=FALSE,"",VLOOKUP("UP",UP,$A21+11,0))</f>
        <v/>
      </c>
      <c r="F21" s="35" t="str">
        <f>IF($W21=FALSE,"",SUM(C21:E21))</f>
        <v/>
      </c>
      <c r="G21" s="6"/>
      <c r="H21" s="39"/>
      <c r="I21" s="41"/>
      <c r="J21" s="39" t="str">
        <f>IF($W21=FALSE,"",VLOOKUP("JGESEP",GESAMT,$A21+11,0))</f>
        <v/>
      </c>
      <c r="K21" s="41" t="str">
        <f>IF($W21=FALSE,"",VLOOKUP("JGEP",GESAMT,$A21+11,0))</f>
        <v/>
      </c>
      <c r="L21" s="35" t="str">
        <f>IF($W21=FALSE,"",SUM(H21:K21))</f>
        <v/>
      </c>
      <c r="N21" s="39"/>
      <c r="O21" s="41"/>
      <c r="P21" s="39" t="str">
        <f>IF($W21=FALSE,"",VLOOKUP("JGESEPÜ",GESAMT,$A21+11,0))</f>
        <v/>
      </c>
      <c r="Q21" s="41" t="str">
        <f>IF($W21=FALSE,"",VLOOKUP("JGEPÜ",GESAMT,$A21+11,0))</f>
        <v/>
      </c>
      <c r="R21" s="35" t="str">
        <f>IF($W21=FALSE,"",SUM(N21:Q21))</f>
        <v/>
      </c>
      <c r="U21" s="138"/>
      <c r="W21" s="143" t="b">
        <v>0</v>
      </c>
    </row>
    <row r="22" spans="1:23" x14ac:dyDescent="0.2">
      <c r="A22" s="57">
        <v>18</v>
      </c>
      <c r="B22" s="59"/>
      <c r="C22" s="34"/>
      <c r="D22" s="39" t="str">
        <f>IF($W22=FALSE,"",VLOOKUP("ESUPHon",UP,$A22+11,0))</f>
        <v/>
      </c>
      <c r="E22" s="41" t="str">
        <f>IF($W22=FALSE,"",VLOOKUP("UP",UP,$A22+11,0))</f>
        <v/>
      </c>
      <c r="F22" s="35" t="str">
        <f>IF($W22=FALSE,"",SUM(C22:E22))</f>
        <v/>
      </c>
      <c r="G22" s="6"/>
      <c r="H22" s="39"/>
      <c r="I22" s="41"/>
      <c r="J22" s="39" t="str">
        <f>IF($W22=FALSE,"",VLOOKUP("JGESEP",GESAMT,$A22+11,0))</f>
        <v/>
      </c>
      <c r="K22" s="41" t="str">
        <f>IF($W22=FALSE,"",VLOOKUP("JGEP",GESAMT,$A22+11,0))</f>
        <v/>
      </c>
      <c r="L22" s="35" t="str">
        <f>IF($W22=FALSE,"",SUM(H22:K22))</f>
        <v/>
      </c>
      <c r="N22" s="39"/>
      <c r="O22" s="41"/>
      <c r="P22" s="39" t="str">
        <f>IF($W22=FALSE,"",VLOOKUP("JGESEPÜ",GESAMT,$A22+11,0))</f>
        <v/>
      </c>
      <c r="Q22" s="41" t="str">
        <f>IF($W22=FALSE,"",VLOOKUP("JGEPÜ",GESAMT,$A22+11,0))</f>
        <v/>
      </c>
      <c r="R22" s="35" t="str">
        <f>IF($W22=FALSE,"",SUM(N22:Q22))</f>
        <v/>
      </c>
      <c r="U22" s="138"/>
      <c r="W22" s="144" t="b">
        <v>0</v>
      </c>
    </row>
    <row r="23" spans="1:23" x14ac:dyDescent="0.2">
      <c r="A23" s="57">
        <v>19</v>
      </c>
      <c r="B23" s="59"/>
      <c r="C23" s="34"/>
      <c r="D23" s="39" t="str">
        <f>IF($W23=FALSE,"",VLOOKUP("ESUPHon",UP,$A23+11,0))</f>
        <v/>
      </c>
      <c r="E23" s="41" t="str">
        <f>IF($W23=FALSE,"",VLOOKUP("UP",UP,$A23+11,0))</f>
        <v/>
      </c>
      <c r="F23" s="35" t="str">
        <f>IF($W23=FALSE,"",SUM(C23:E23))</f>
        <v/>
      </c>
      <c r="G23" s="6"/>
      <c r="H23" s="39"/>
      <c r="I23" s="41"/>
      <c r="J23" s="39" t="str">
        <f>IF($W23=FALSE,"",VLOOKUP("JGESEP",GESAMT,$A23+11,0))</f>
        <v/>
      </c>
      <c r="K23" s="41" t="str">
        <f>IF($W23=FALSE,"",VLOOKUP("JGEP",GESAMT,$A23+11,0))</f>
        <v/>
      </c>
      <c r="L23" s="35" t="str">
        <f>IF($W23=FALSE,"",SUM(H23:K23))</f>
        <v/>
      </c>
      <c r="N23" s="39"/>
      <c r="O23" s="41"/>
      <c r="P23" s="39" t="str">
        <f>IF($W23=FALSE,"",VLOOKUP("JGESEPÜ",GESAMT,$A23+11,0))</f>
        <v/>
      </c>
      <c r="Q23" s="41" t="str">
        <f>IF($W23=FALSE,"",VLOOKUP("JGEPÜ",GESAMT,$A23+11,0))</f>
        <v/>
      </c>
      <c r="R23" s="35" t="str">
        <f>IF($W23=FALSE,"",SUM(N23:Q23))</f>
        <v/>
      </c>
      <c r="U23" s="138"/>
      <c r="W23" s="144" t="b">
        <v>0</v>
      </c>
    </row>
    <row r="24" spans="1:23" ht="15" thickBot="1" x14ac:dyDescent="0.25">
      <c r="A24" s="58">
        <v>20</v>
      </c>
      <c r="B24" s="60"/>
      <c r="C24" s="44"/>
      <c r="D24" s="39" t="str">
        <f>IF($W24=FALSE,"",VLOOKUP("ESUPHon",UP,$A24+11,0))</f>
        <v/>
      </c>
      <c r="E24" s="41" t="str">
        <f>IF($W24=FALSE,"",VLOOKUP("UP",UP,$A24+11,0))</f>
        <v/>
      </c>
      <c r="F24" s="45" t="str">
        <f>IF($W24=FALSE,"",SUM(C24:E24))</f>
        <v/>
      </c>
      <c r="G24" s="6"/>
      <c r="H24" s="40"/>
      <c r="I24" s="43"/>
      <c r="J24" s="39" t="str">
        <f>IF($W24=FALSE,"",VLOOKUP("JGESEP",GESAMT,$A24+11,0))</f>
        <v/>
      </c>
      <c r="K24" s="41" t="str">
        <f>IF($W24=FALSE,"",VLOOKUP("JGEP",GESAMT,$A24+11,0))</f>
        <v/>
      </c>
      <c r="L24" s="36" t="str">
        <f>IF($W24=FALSE,"",SUM(H24:K24))</f>
        <v/>
      </c>
      <c r="N24" s="40"/>
      <c r="O24" s="43"/>
      <c r="P24" s="39" t="str">
        <f>IF($W24=FALSE,"",VLOOKUP("JGESEPÜ",GESAMT,$A24+11,0))</f>
        <v/>
      </c>
      <c r="Q24" s="41" t="str">
        <f>IF($W24=FALSE,"",VLOOKUP("JGEPÜ",GESAMT,$A24+11,0))</f>
        <v/>
      </c>
      <c r="R24" s="36" t="str">
        <f>IF($W24=FALSE,"",SUM(N24:Q24))</f>
        <v/>
      </c>
      <c r="U24" s="138"/>
      <c r="W24" s="144" t="b">
        <v>0</v>
      </c>
    </row>
    <row r="25" spans="1:23" ht="15.75" thickTop="1" thickBot="1" x14ac:dyDescent="0.25">
      <c r="A25" s="46"/>
      <c r="B25" s="56"/>
      <c r="C25" s="48">
        <f>SUM(C5:C24)</f>
        <v>2750</v>
      </c>
      <c r="D25" s="48">
        <f>SUM(D5:D24)</f>
        <v>620</v>
      </c>
      <c r="E25" s="49">
        <f>SUM(E5:E24)</f>
        <v>600</v>
      </c>
      <c r="F25" s="47">
        <f t="shared" si="0"/>
        <v>3970</v>
      </c>
      <c r="G25" s="6"/>
      <c r="H25" s="50">
        <f t="shared" ref="H25" ca="1" si="3">SUM(H5:H24)</f>
        <v>1275</v>
      </c>
      <c r="I25" s="51">
        <f t="shared" ref="I25" ca="1" si="4">SUM(I5:I24)</f>
        <v>3420</v>
      </c>
      <c r="J25" s="53">
        <f t="shared" ref="J25:K25" si="5">SUM(J5:J24)</f>
        <v>810</v>
      </c>
      <c r="K25" s="54">
        <f t="shared" ca="1" si="5"/>
        <v>1506.3400000000001</v>
      </c>
      <c r="L25" s="52">
        <f ca="1">SUM(L5:L24)</f>
        <v>7011.34</v>
      </c>
      <c r="N25" s="50">
        <f t="shared" ref="N25:Q25" ca="1" si="6">SUM(N5:N24)</f>
        <v>850</v>
      </c>
      <c r="O25" s="51">
        <f t="shared" ca="1" si="6"/>
        <v>455</v>
      </c>
      <c r="P25" s="53">
        <f t="shared" si="6"/>
        <v>540</v>
      </c>
      <c r="Q25" s="54">
        <f t="shared" ca="1" si="6"/>
        <v>687.55</v>
      </c>
      <c r="R25" s="52">
        <f ca="1">SUM(R5:R24)</f>
        <v>2532.5500000000002</v>
      </c>
      <c r="T25" s="138"/>
      <c r="U25" s="138"/>
      <c r="W25" s="144"/>
    </row>
    <row r="26" spans="1:23" ht="3" customHeight="1" thickTop="1" x14ac:dyDescent="0.2">
      <c r="A26" s="121"/>
      <c r="B26" s="121"/>
      <c r="C26" s="122"/>
      <c r="D26" s="122"/>
      <c r="E26" s="123"/>
      <c r="F26" s="122"/>
      <c r="G26" s="6"/>
      <c r="H26" s="122"/>
      <c r="I26" s="123"/>
      <c r="J26" s="122"/>
      <c r="K26" s="123"/>
      <c r="L26" s="122"/>
      <c r="N26" s="122"/>
      <c r="O26" s="123"/>
      <c r="P26" s="122"/>
      <c r="Q26" s="123"/>
      <c r="R26" s="122"/>
      <c r="T26" s="138"/>
      <c r="U26" s="138"/>
    </row>
    <row r="27" spans="1:23" x14ac:dyDescent="0.2">
      <c r="A27" s="124" t="s">
        <v>184</v>
      </c>
      <c r="B27" s="121"/>
      <c r="C27" s="122"/>
      <c r="D27" s="122"/>
      <c r="E27" s="123"/>
      <c r="F27" s="122">
        <f ca="1">+R25</f>
        <v>2532.5500000000002</v>
      </c>
      <c r="G27" s="6"/>
      <c r="H27" s="124" t="s">
        <v>184</v>
      </c>
      <c r="I27" s="123"/>
      <c r="J27" s="122"/>
      <c r="K27" s="123"/>
      <c r="L27" s="122">
        <f ca="1">+R25</f>
        <v>2532.5500000000002</v>
      </c>
      <c r="N27" s="122"/>
      <c r="O27" s="123"/>
      <c r="P27" s="122"/>
      <c r="Q27" s="123"/>
      <c r="R27" s="122"/>
      <c r="T27" s="138"/>
      <c r="U27" s="138"/>
    </row>
    <row r="28" spans="1:23" ht="3" customHeight="1" x14ac:dyDescent="0.2">
      <c r="A28" s="121"/>
      <c r="B28" s="121"/>
      <c r="C28" s="122"/>
      <c r="D28" s="122"/>
      <c r="E28" s="123"/>
      <c r="F28" s="122"/>
      <c r="G28" s="6"/>
      <c r="H28" s="122"/>
      <c r="I28" s="123"/>
      <c r="J28" s="122"/>
      <c r="K28" s="123"/>
      <c r="L28" s="122"/>
      <c r="N28" s="122"/>
      <c r="O28" s="123"/>
      <c r="P28" s="122"/>
      <c r="Q28" s="123"/>
      <c r="R28" s="122"/>
    </row>
    <row r="29" spans="1:23" ht="15" x14ac:dyDescent="0.25">
      <c r="A29" s="121"/>
      <c r="B29" s="121"/>
      <c r="C29" s="122"/>
      <c r="D29" s="122"/>
      <c r="E29" s="123"/>
      <c r="F29" s="125">
        <f ca="1">+F25+F27</f>
        <v>6502.55</v>
      </c>
      <c r="G29" s="6"/>
      <c r="H29" s="122"/>
      <c r="I29" s="123"/>
      <c r="J29" s="122"/>
      <c r="K29" s="123"/>
      <c r="L29" s="125">
        <f ca="1">+L25+L27</f>
        <v>9543.89</v>
      </c>
      <c r="N29" s="122"/>
      <c r="O29" s="123"/>
      <c r="P29" s="122"/>
      <c r="Q29" s="123"/>
      <c r="R29" s="122"/>
    </row>
    <row r="31" spans="1:23" ht="15" x14ac:dyDescent="0.25">
      <c r="C31" s="128" t="s">
        <v>154</v>
      </c>
      <c r="D31" s="128"/>
      <c r="E31" s="128"/>
      <c r="F31" s="128"/>
      <c r="G31" s="75"/>
      <c r="H31" s="128" t="s">
        <v>164</v>
      </c>
      <c r="I31" s="128"/>
      <c r="J31" s="128"/>
      <c r="K31" s="128"/>
      <c r="L31" s="128"/>
      <c r="N31" s="128" t="s">
        <v>172</v>
      </c>
      <c r="O31" s="128"/>
      <c r="P31" s="128"/>
      <c r="Q31" s="128"/>
      <c r="R31" s="128"/>
    </row>
    <row r="32" spans="1:23" ht="3" customHeight="1" x14ac:dyDescent="0.2"/>
    <row r="33" spans="3:18" ht="17.25" customHeight="1" x14ac:dyDescent="0.2">
      <c r="C33" s="37" t="s">
        <v>35</v>
      </c>
      <c r="D33" s="24" t="s">
        <v>125</v>
      </c>
      <c r="E33" s="24"/>
      <c r="F33" s="25"/>
      <c r="H33" s="126" t="s">
        <v>47</v>
      </c>
      <c r="I33" s="127"/>
      <c r="J33" s="74" t="s">
        <v>174</v>
      </c>
      <c r="K33" s="24"/>
      <c r="L33" s="25"/>
      <c r="N33" s="126" t="s">
        <v>34</v>
      </c>
      <c r="O33" s="127"/>
      <c r="P33" s="24" t="s">
        <v>150</v>
      </c>
      <c r="Q33" s="24"/>
      <c r="R33" s="25"/>
    </row>
    <row r="34" spans="3:18" ht="17.25" customHeight="1" x14ac:dyDescent="0.2">
      <c r="C34" s="37" t="s">
        <v>44</v>
      </c>
      <c r="D34" s="24" t="s">
        <v>124</v>
      </c>
      <c r="E34" s="24"/>
      <c r="F34" s="25"/>
      <c r="H34" s="126" t="s">
        <v>40</v>
      </c>
      <c r="I34" s="127"/>
      <c r="J34" s="24" t="s">
        <v>140</v>
      </c>
      <c r="K34" s="24"/>
      <c r="L34" s="25"/>
      <c r="N34" s="126" t="s">
        <v>69</v>
      </c>
      <c r="O34" s="127"/>
      <c r="P34" s="74" t="s">
        <v>175</v>
      </c>
      <c r="Q34" s="24"/>
      <c r="R34" s="25"/>
    </row>
    <row r="35" spans="3:18" ht="17.25" customHeight="1" x14ac:dyDescent="0.2">
      <c r="C35" s="37" t="s">
        <v>45</v>
      </c>
      <c r="D35" s="24" t="s">
        <v>123</v>
      </c>
      <c r="E35" s="24"/>
      <c r="F35" s="25"/>
      <c r="H35" s="126" t="s">
        <v>58</v>
      </c>
      <c r="I35" s="127"/>
      <c r="J35" s="24" t="s">
        <v>138</v>
      </c>
      <c r="K35" s="24"/>
      <c r="L35" s="25"/>
      <c r="N35" s="126" t="s">
        <v>41</v>
      </c>
      <c r="O35" s="127"/>
      <c r="P35" s="24" t="s">
        <v>145</v>
      </c>
      <c r="Q35" s="24"/>
      <c r="R35" s="25"/>
    </row>
    <row r="36" spans="3:18" ht="17.25" customHeight="1" x14ac:dyDescent="0.2">
      <c r="C36" s="37" t="s">
        <v>36</v>
      </c>
      <c r="D36" s="24" t="s">
        <v>122</v>
      </c>
      <c r="E36" s="24"/>
      <c r="F36" s="25"/>
      <c r="H36" s="126" t="s">
        <v>60</v>
      </c>
      <c r="I36" s="127"/>
      <c r="J36" s="24" t="s">
        <v>143</v>
      </c>
      <c r="K36" s="24"/>
      <c r="L36" s="25"/>
      <c r="N36" s="126" t="s">
        <v>48</v>
      </c>
      <c r="O36" s="127"/>
      <c r="P36" s="24" t="s">
        <v>144</v>
      </c>
      <c r="Q36" s="24"/>
      <c r="R36" s="25"/>
    </row>
    <row r="37" spans="3:18" ht="17.25" customHeight="1" x14ac:dyDescent="0.2">
      <c r="C37" s="37" t="s">
        <v>46</v>
      </c>
      <c r="D37" s="24" t="s">
        <v>121</v>
      </c>
      <c r="E37" s="24"/>
      <c r="F37" s="25"/>
      <c r="H37" s="126" t="s">
        <v>64</v>
      </c>
      <c r="I37" s="127"/>
      <c r="J37" s="24" t="s">
        <v>142</v>
      </c>
      <c r="K37" s="24"/>
      <c r="L37" s="25"/>
      <c r="N37" s="126" t="s">
        <v>54</v>
      </c>
      <c r="O37" s="127"/>
      <c r="P37" s="24" t="s">
        <v>148</v>
      </c>
      <c r="Q37" s="24"/>
      <c r="R37" s="25"/>
    </row>
    <row r="38" spans="3:18" ht="17.25" customHeight="1" x14ac:dyDescent="0.2">
      <c r="C38" s="37" t="s">
        <v>38</v>
      </c>
      <c r="D38" s="24" t="s">
        <v>120</v>
      </c>
      <c r="E38" s="24"/>
      <c r="F38" s="25"/>
      <c r="H38" s="126" t="s">
        <v>66</v>
      </c>
      <c r="I38" s="127"/>
      <c r="J38" s="24" t="s">
        <v>139</v>
      </c>
      <c r="K38" s="24"/>
      <c r="L38" s="25"/>
      <c r="N38" s="126" t="s">
        <v>73</v>
      </c>
      <c r="O38" s="127"/>
      <c r="P38" s="24" t="s">
        <v>149</v>
      </c>
      <c r="Q38" s="24"/>
      <c r="R38" s="25"/>
    </row>
    <row r="39" spans="3:18" ht="17.25" customHeight="1" x14ac:dyDescent="0.2">
      <c r="C39" s="37" t="s">
        <v>39</v>
      </c>
      <c r="D39" s="24" t="s">
        <v>119</v>
      </c>
      <c r="E39" s="24"/>
      <c r="F39" s="25"/>
      <c r="H39" s="126" t="s">
        <v>68</v>
      </c>
      <c r="I39" s="127"/>
      <c r="J39" s="24" t="s">
        <v>141</v>
      </c>
      <c r="K39" s="24"/>
      <c r="L39" s="25"/>
      <c r="N39" s="126" t="s">
        <v>56</v>
      </c>
      <c r="O39" s="127"/>
      <c r="P39" s="24" t="s">
        <v>135</v>
      </c>
      <c r="Q39" s="24"/>
      <c r="R39" s="25"/>
    </row>
    <row r="40" spans="3:18" ht="17.25" customHeight="1" thickBot="1" x14ac:dyDescent="0.25">
      <c r="C40" s="37" t="s">
        <v>42</v>
      </c>
      <c r="D40" s="24" t="s">
        <v>118</v>
      </c>
      <c r="E40" s="24"/>
      <c r="F40" s="25"/>
      <c r="H40" s="136" t="s">
        <v>70</v>
      </c>
      <c r="I40" s="135"/>
      <c r="J40" s="26" t="s">
        <v>147</v>
      </c>
      <c r="K40" s="26"/>
      <c r="L40" s="27"/>
      <c r="N40" s="126" t="s">
        <v>61</v>
      </c>
      <c r="O40" s="127"/>
      <c r="P40" s="24" t="s">
        <v>151</v>
      </c>
      <c r="Q40" s="24"/>
      <c r="R40" s="25"/>
    </row>
    <row r="41" spans="3:18" ht="17.25" customHeight="1" x14ac:dyDescent="0.2">
      <c r="C41" s="37" t="s">
        <v>49</v>
      </c>
      <c r="D41" s="24" t="s">
        <v>117</v>
      </c>
      <c r="E41" s="24"/>
      <c r="F41" s="25"/>
      <c r="N41" s="126" t="s">
        <v>63</v>
      </c>
      <c r="O41" s="127"/>
      <c r="P41" s="24" t="s">
        <v>137</v>
      </c>
      <c r="Q41" s="24"/>
      <c r="R41" s="25"/>
    </row>
    <row r="42" spans="3:18" ht="17.25" customHeight="1" x14ac:dyDescent="0.2">
      <c r="C42" s="37" t="s">
        <v>50</v>
      </c>
      <c r="D42" s="24" t="s">
        <v>116</v>
      </c>
      <c r="E42" s="24"/>
      <c r="F42" s="25"/>
      <c r="H42" s="140" t="s">
        <v>187</v>
      </c>
      <c r="I42" s="140"/>
      <c r="J42" s="140"/>
      <c r="K42" s="140"/>
      <c r="L42" s="140"/>
      <c r="N42" s="126" t="s">
        <v>74</v>
      </c>
      <c r="O42" s="127"/>
      <c r="P42" s="24" t="s">
        <v>146</v>
      </c>
      <c r="Q42" s="24"/>
      <c r="R42" s="25"/>
    </row>
    <row r="43" spans="3:18" ht="17.25" customHeight="1" x14ac:dyDescent="0.2">
      <c r="C43" s="37" t="s">
        <v>43</v>
      </c>
      <c r="D43" s="24" t="s">
        <v>115</v>
      </c>
      <c r="E43" s="24"/>
      <c r="F43" s="25"/>
      <c r="H43" s="140"/>
      <c r="I43" s="140"/>
      <c r="J43" s="140"/>
      <c r="K43" s="140"/>
      <c r="L43" s="140"/>
      <c r="N43" s="126" t="s">
        <v>37</v>
      </c>
      <c r="O43" s="127"/>
      <c r="P43" s="24" t="s">
        <v>136</v>
      </c>
      <c r="Q43" s="24"/>
      <c r="R43" s="25"/>
    </row>
    <row r="44" spans="3:18" ht="17.25" customHeight="1" thickBot="1" x14ac:dyDescent="0.25">
      <c r="C44" s="37" t="s">
        <v>51</v>
      </c>
      <c r="D44" s="24" t="s">
        <v>134</v>
      </c>
      <c r="E44" s="24"/>
      <c r="F44" s="25"/>
      <c r="H44" s="140"/>
      <c r="I44" s="140"/>
      <c r="J44" s="140"/>
      <c r="K44" s="140"/>
      <c r="L44" s="140"/>
      <c r="N44" s="134" t="s">
        <v>67</v>
      </c>
      <c r="O44" s="135"/>
      <c r="P44" s="73" t="s">
        <v>173</v>
      </c>
      <c r="Q44" s="26"/>
      <c r="R44" s="27"/>
    </row>
    <row r="45" spans="3:18" ht="17.25" customHeight="1" x14ac:dyDescent="0.2">
      <c r="C45" s="37" t="s">
        <v>55</v>
      </c>
      <c r="D45" s="24" t="s">
        <v>114</v>
      </c>
      <c r="E45" s="24"/>
      <c r="F45" s="25"/>
      <c r="H45" s="140"/>
      <c r="I45" s="140"/>
      <c r="J45" s="140"/>
      <c r="K45" s="140"/>
      <c r="L45" s="140"/>
      <c r="N45"/>
      <c r="O45"/>
      <c r="P45"/>
      <c r="Q45"/>
      <c r="R45"/>
    </row>
    <row r="46" spans="3:18" ht="17.25" customHeight="1" x14ac:dyDescent="0.2">
      <c r="C46" s="37" t="s">
        <v>57</v>
      </c>
      <c r="D46" s="24" t="s">
        <v>113</v>
      </c>
      <c r="E46" s="24"/>
      <c r="F46" s="25"/>
      <c r="H46" s="140"/>
      <c r="I46" s="140"/>
      <c r="J46" s="140"/>
      <c r="K46" s="140"/>
      <c r="L46" s="140"/>
      <c r="N46" s="140" t="s">
        <v>188</v>
      </c>
      <c r="O46" s="140"/>
      <c r="P46" s="140"/>
      <c r="Q46" s="140"/>
      <c r="R46" s="140"/>
    </row>
    <row r="47" spans="3:18" ht="17.25" customHeight="1" x14ac:dyDescent="0.2">
      <c r="C47" s="37" t="s">
        <v>59</v>
      </c>
      <c r="D47" s="24" t="s">
        <v>112</v>
      </c>
      <c r="E47" s="24"/>
      <c r="F47" s="25"/>
      <c r="N47" s="140"/>
      <c r="O47" s="140"/>
      <c r="P47" s="140"/>
      <c r="Q47" s="140"/>
      <c r="R47" s="140"/>
    </row>
    <row r="48" spans="3:18" ht="17.25" customHeight="1" x14ac:dyDescent="0.2">
      <c r="C48" s="37" t="s">
        <v>62</v>
      </c>
      <c r="D48" s="24" t="s">
        <v>111</v>
      </c>
      <c r="E48" s="24"/>
      <c r="F48" s="25"/>
      <c r="N48" s="140"/>
      <c r="O48" s="140"/>
      <c r="P48" s="140"/>
      <c r="Q48" s="140"/>
      <c r="R48" s="140"/>
    </row>
    <row r="49" spans="3:6" ht="17.25" customHeight="1" thickBot="1" x14ac:dyDescent="0.25">
      <c r="C49" s="38" t="s">
        <v>65</v>
      </c>
      <c r="D49" s="26" t="s">
        <v>110</v>
      </c>
      <c r="E49" s="26"/>
      <c r="F49" s="27"/>
    </row>
    <row r="50" spans="3:6" x14ac:dyDescent="0.2">
      <c r="C50" s="139"/>
      <c r="D50" s="139"/>
      <c r="E50" s="139"/>
      <c r="F50" s="139"/>
    </row>
    <row r="51" spans="3:6" x14ac:dyDescent="0.2">
      <c r="C51" s="139" t="s">
        <v>186</v>
      </c>
      <c r="D51" s="139"/>
      <c r="E51" s="139"/>
      <c r="F51" s="139"/>
    </row>
  </sheetData>
  <sheetProtection password="DAE1" sheet="1" objects="1" scenarios="1"/>
  <sortState ref="P30:P40">
    <sortCondition ref="P30"/>
  </sortState>
  <mergeCells count="36">
    <mergeCell ref="C51:F51"/>
    <mergeCell ref="H42:L46"/>
    <mergeCell ref="C50:F50"/>
    <mergeCell ref="N46:R48"/>
    <mergeCell ref="T5:U16"/>
    <mergeCell ref="N43:O43"/>
    <mergeCell ref="N44:O44"/>
    <mergeCell ref="C31:F31"/>
    <mergeCell ref="H38:I38"/>
    <mergeCell ref="H39:I39"/>
    <mergeCell ref="H40:I40"/>
    <mergeCell ref="N33:O33"/>
    <mergeCell ref="N35:O35"/>
    <mergeCell ref="N36:O36"/>
    <mergeCell ref="N37:O37"/>
    <mergeCell ref="N38:O38"/>
    <mergeCell ref="N39:O39"/>
    <mergeCell ref="N40:O40"/>
    <mergeCell ref="H35:I35"/>
    <mergeCell ref="H36:I36"/>
    <mergeCell ref="H37:I37"/>
    <mergeCell ref="N41:O41"/>
    <mergeCell ref="N42:O42"/>
    <mergeCell ref="C2:F2"/>
    <mergeCell ref="H2:L2"/>
    <mergeCell ref="N2:R2"/>
    <mergeCell ref="D3:E3"/>
    <mergeCell ref="J3:K3"/>
    <mergeCell ref="H3:I3"/>
    <mergeCell ref="N34:O34"/>
    <mergeCell ref="H31:L31"/>
    <mergeCell ref="N3:O3"/>
    <mergeCell ref="P3:Q3"/>
    <mergeCell ref="N31:R31"/>
    <mergeCell ref="H33:I33"/>
    <mergeCell ref="H34:I34"/>
  </mergeCells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32</xdr:row>
                    <xdr:rowOff>0</xdr:rowOff>
                  </from>
                  <to>
                    <xdr:col>5</xdr:col>
                    <xdr:colOff>381000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32</xdr:row>
                    <xdr:rowOff>200025</xdr:rowOff>
                  </from>
                  <to>
                    <xdr:col>5</xdr:col>
                    <xdr:colOff>381000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33</xdr:row>
                    <xdr:rowOff>190500</xdr:rowOff>
                  </from>
                  <to>
                    <xdr:col>5</xdr:col>
                    <xdr:colOff>381000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34</xdr:row>
                    <xdr:rowOff>200025</xdr:rowOff>
                  </from>
                  <to>
                    <xdr:col>5</xdr:col>
                    <xdr:colOff>381000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35</xdr:row>
                    <xdr:rowOff>200025</xdr:rowOff>
                  </from>
                  <to>
                    <xdr:col>5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36</xdr:row>
                    <xdr:rowOff>200025</xdr:rowOff>
                  </from>
                  <to>
                    <xdr:col>5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37</xdr:row>
                    <xdr:rowOff>200025</xdr:rowOff>
                  </from>
                  <to>
                    <xdr:col>5</xdr:col>
                    <xdr:colOff>381000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38</xdr:row>
                    <xdr:rowOff>200025</xdr:rowOff>
                  </from>
                  <to>
                    <xdr:col>5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39</xdr:row>
                    <xdr:rowOff>200025</xdr:rowOff>
                  </from>
                  <to>
                    <xdr:col>5</xdr:col>
                    <xdr:colOff>381000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40</xdr:row>
                    <xdr:rowOff>190500</xdr:rowOff>
                  </from>
                  <to>
                    <xdr:col>5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41</xdr:row>
                    <xdr:rowOff>200025</xdr:rowOff>
                  </from>
                  <to>
                    <xdr:col>5</xdr:col>
                    <xdr:colOff>381000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42</xdr:row>
                    <xdr:rowOff>209550</xdr:rowOff>
                  </from>
                  <to>
                    <xdr:col>5</xdr:col>
                    <xdr:colOff>381000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43</xdr:row>
                    <xdr:rowOff>200025</xdr:rowOff>
                  </from>
                  <to>
                    <xdr:col>5</xdr:col>
                    <xdr:colOff>381000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44</xdr:row>
                    <xdr:rowOff>200025</xdr:rowOff>
                  </from>
                  <to>
                    <xdr:col>5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45</xdr:row>
                    <xdr:rowOff>200025</xdr:rowOff>
                  </from>
                  <to>
                    <xdr:col>5</xdr:col>
                    <xdr:colOff>381000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46</xdr:row>
                    <xdr:rowOff>209550</xdr:rowOff>
                  </from>
                  <to>
                    <xdr:col>5</xdr:col>
                    <xdr:colOff>381000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 altText=" Brasilien_x000a_">
                <anchor moveWithCells="1">
                  <from>
                    <xdr:col>5</xdr:col>
                    <xdr:colOff>38100</xdr:colOff>
                    <xdr:row>47</xdr:row>
                    <xdr:rowOff>209550</xdr:rowOff>
                  </from>
                  <to>
                    <xdr:col>5</xdr:col>
                    <xdr:colOff>381000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 altText=" Brasilien_x000a_">
                <anchor moveWithCells="1">
                  <from>
                    <xdr:col>1</xdr:col>
                    <xdr:colOff>85725</xdr:colOff>
                    <xdr:row>22</xdr:row>
                    <xdr:rowOff>152400</xdr:rowOff>
                  </from>
                  <to>
                    <xdr:col>2</xdr:col>
                    <xdr:colOff>123825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 altText=" Brasilien_x000a_">
                <anchor moveWithCells="1">
                  <from>
                    <xdr:col>1</xdr:col>
                    <xdr:colOff>85725</xdr:colOff>
                    <xdr:row>21</xdr:row>
                    <xdr:rowOff>161925</xdr:rowOff>
                  </from>
                  <to>
                    <xdr:col>2</xdr:col>
                    <xdr:colOff>123825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 altText=" Brasilien_x000a_">
                <anchor moveWithCells="1">
                  <from>
                    <xdr:col>1</xdr:col>
                    <xdr:colOff>76200</xdr:colOff>
                    <xdr:row>20</xdr:row>
                    <xdr:rowOff>152400</xdr:rowOff>
                  </from>
                  <to>
                    <xdr:col>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19</xdr:row>
                    <xdr:rowOff>152400</xdr:rowOff>
                  </from>
                  <to>
                    <xdr:col>2</xdr:col>
                    <xdr:colOff>133350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18</xdr:row>
                    <xdr:rowOff>152400</xdr:rowOff>
                  </from>
                  <to>
                    <xdr:col>2</xdr:col>
                    <xdr:colOff>133350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17</xdr:row>
                    <xdr:rowOff>152400</xdr:rowOff>
                  </from>
                  <to>
                    <xdr:col>2</xdr:col>
                    <xdr:colOff>133350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16</xdr:row>
                    <xdr:rowOff>152400</xdr:rowOff>
                  </from>
                  <to>
                    <xdr:col>2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15</xdr:row>
                    <xdr:rowOff>142875</xdr:rowOff>
                  </from>
                  <to>
                    <xdr:col>2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14</xdr:row>
                    <xdr:rowOff>152400</xdr:rowOff>
                  </from>
                  <to>
                    <xdr:col>2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13</xdr:row>
                    <xdr:rowOff>152400</xdr:rowOff>
                  </from>
                  <to>
                    <xdr:col>2</xdr:col>
                    <xdr:colOff>133350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12</xdr:row>
                    <xdr:rowOff>152400</xdr:rowOff>
                  </from>
                  <to>
                    <xdr:col>2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11</xdr:row>
                    <xdr:rowOff>152400</xdr:rowOff>
                  </from>
                  <to>
                    <xdr:col>2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10</xdr:row>
                    <xdr:rowOff>152400</xdr:rowOff>
                  </from>
                  <to>
                    <xdr:col>2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9</xdr:row>
                    <xdr:rowOff>142875</xdr:rowOff>
                  </from>
                  <to>
                    <xdr:col>2</xdr:col>
                    <xdr:colOff>133350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 altText=" Brasilien_x000a_">
                <anchor moveWithCells="1">
                  <from>
                    <xdr:col>1</xdr:col>
                    <xdr:colOff>95250</xdr:colOff>
                    <xdr:row>8</xdr:row>
                    <xdr:rowOff>142875</xdr:rowOff>
                  </from>
                  <to>
                    <xdr:col>2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33</xdr:row>
                    <xdr:rowOff>0</xdr:rowOff>
                  </from>
                  <to>
                    <xdr:col>11</xdr:col>
                    <xdr:colOff>952500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34</xdr:row>
                    <xdr:rowOff>0</xdr:rowOff>
                  </from>
                  <to>
                    <xdr:col>11</xdr:col>
                    <xdr:colOff>952500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35</xdr:row>
                    <xdr:rowOff>0</xdr:rowOff>
                  </from>
                  <to>
                    <xdr:col>11</xdr:col>
                    <xdr:colOff>952500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36</xdr:row>
                    <xdr:rowOff>9525</xdr:rowOff>
                  </from>
                  <to>
                    <xdr:col>11</xdr:col>
                    <xdr:colOff>952500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37</xdr:row>
                    <xdr:rowOff>0</xdr:rowOff>
                  </from>
                  <to>
                    <xdr:col>11</xdr:col>
                    <xdr:colOff>952500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38</xdr:row>
                    <xdr:rowOff>0</xdr:rowOff>
                  </from>
                  <to>
                    <xdr:col>11</xdr:col>
                    <xdr:colOff>952500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38</xdr:row>
                    <xdr:rowOff>209550</xdr:rowOff>
                  </from>
                  <to>
                    <xdr:col>11</xdr:col>
                    <xdr:colOff>952500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 altText=" Brasilien_x000a_">
                <anchor moveWithCells="1">
                  <from>
                    <xdr:col>11</xdr:col>
                    <xdr:colOff>609600</xdr:colOff>
                    <xdr:row>32</xdr:row>
                    <xdr:rowOff>0</xdr:rowOff>
                  </from>
                  <to>
                    <xdr:col>11</xdr:col>
                    <xdr:colOff>952500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32</xdr:row>
                    <xdr:rowOff>0</xdr:rowOff>
                  </from>
                  <to>
                    <xdr:col>17</xdr:col>
                    <xdr:colOff>952500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33</xdr:row>
                    <xdr:rowOff>0</xdr:rowOff>
                  </from>
                  <to>
                    <xdr:col>17</xdr:col>
                    <xdr:colOff>952500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34</xdr:row>
                    <xdr:rowOff>0</xdr:rowOff>
                  </from>
                  <to>
                    <xdr:col>17</xdr:col>
                    <xdr:colOff>952500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34</xdr:row>
                    <xdr:rowOff>209550</xdr:rowOff>
                  </from>
                  <to>
                    <xdr:col>17</xdr:col>
                    <xdr:colOff>952500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36</xdr:row>
                    <xdr:rowOff>0</xdr:rowOff>
                  </from>
                  <to>
                    <xdr:col>17</xdr:col>
                    <xdr:colOff>952500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37</xdr:row>
                    <xdr:rowOff>0</xdr:rowOff>
                  </from>
                  <to>
                    <xdr:col>17</xdr:col>
                    <xdr:colOff>952500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38</xdr:row>
                    <xdr:rowOff>0</xdr:rowOff>
                  </from>
                  <to>
                    <xdr:col>17</xdr:col>
                    <xdr:colOff>952500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39</xdr:row>
                    <xdr:rowOff>0</xdr:rowOff>
                  </from>
                  <to>
                    <xdr:col>17</xdr:col>
                    <xdr:colOff>952500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39</xdr:row>
                    <xdr:rowOff>0</xdr:rowOff>
                  </from>
                  <to>
                    <xdr:col>17</xdr:col>
                    <xdr:colOff>952500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40</xdr:row>
                    <xdr:rowOff>0</xdr:rowOff>
                  </from>
                  <to>
                    <xdr:col>17</xdr:col>
                    <xdr:colOff>952500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41</xdr:row>
                    <xdr:rowOff>0</xdr:rowOff>
                  </from>
                  <to>
                    <xdr:col>17</xdr:col>
                    <xdr:colOff>952500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42</xdr:row>
                    <xdr:rowOff>0</xdr:rowOff>
                  </from>
                  <to>
                    <xdr:col>17</xdr:col>
                    <xdr:colOff>952500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 altText=" Brasilien_x000a_">
                <anchor moveWithCells="1">
                  <from>
                    <xdr:col>17</xdr:col>
                    <xdr:colOff>609600</xdr:colOff>
                    <xdr:row>43</xdr:row>
                    <xdr:rowOff>0</xdr:rowOff>
                  </from>
                  <to>
                    <xdr:col>17</xdr:col>
                    <xdr:colOff>952500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filterMode="1"/>
  <dimension ref="A1:AI63"/>
  <sheetViews>
    <sheetView workbookViewId="0">
      <pane ySplit="1" topLeftCell="A2" activePane="bottomLeft" state="frozen"/>
      <selection activeCell="B1" sqref="B1"/>
      <selection pane="bottomLeft" activeCell="K60" sqref="K60"/>
    </sheetView>
  </sheetViews>
  <sheetFormatPr baseColWidth="10" defaultRowHeight="12.75" x14ac:dyDescent="0.2"/>
  <cols>
    <col min="1" max="1" width="21.140625" customWidth="1"/>
    <col min="2" max="2" width="10.85546875" customWidth="1"/>
    <col min="4" max="4" width="17.140625" customWidth="1"/>
    <col min="5" max="5" width="21" customWidth="1"/>
    <col min="6" max="6" width="6.28515625" style="72" customWidth="1"/>
    <col min="7" max="7" width="20.140625" customWidth="1"/>
    <col min="8" max="14" width="12" customWidth="1"/>
    <col min="15" max="15" width="12.42578125" customWidth="1"/>
    <col min="35" max="35" width="13.140625" customWidth="1"/>
  </cols>
  <sheetData>
    <row r="1" spans="1:35" ht="127.5" x14ac:dyDescent="0.2">
      <c r="A1" s="1" t="s">
        <v>133</v>
      </c>
      <c r="B1" s="1"/>
      <c r="C1" s="1"/>
      <c r="D1" s="11" t="s">
        <v>75</v>
      </c>
      <c r="E1" s="11" t="s">
        <v>157</v>
      </c>
      <c r="F1" s="11" t="s">
        <v>94</v>
      </c>
      <c r="G1" s="12" t="s">
        <v>155</v>
      </c>
      <c r="H1" s="12" t="s">
        <v>161</v>
      </c>
      <c r="I1" s="12" t="s">
        <v>177</v>
      </c>
      <c r="J1" s="12" t="s">
        <v>178</v>
      </c>
      <c r="K1" s="12" t="s">
        <v>179</v>
      </c>
      <c r="L1" s="12" t="s">
        <v>166</v>
      </c>
      <c r="M1" s="12" t="s">
        <v>165</v>
      </c>
      <c r="N1" s="12" t="s">
        <v>167</v>
      </c>
      <c r="O1" s="12" t="s">
        <v>99</v>
      </c>
      <c r="P1" s="12" t="s">
        <v>76</v>
      </c>
      <c r="Q1" s="11" t="s">
        <v>103</v>
      </c>
      <c r="R1" s="11" t="s">
        <v>77</v>
      </c>
      <c r="S1" s="11" t="s">
        <v>78</v>
      </c>
      <c r="T1" s="11" t="s">
        <v>79</v>
      </c>
      <c r="U1" s="11" t="s">
        <v>80</v>
      </c>
      <c r="V1" s="11" t="s">
        <v>81</v>
      </c>
      <c r="W1" s="11" t="s">
        <v>82</v>
      </c>
      <c r="X1" s="11" t="s">
        <v>83</v>
      </c>
      <c r="Y1" s="11" t="s">
        <v>84</v>
      </c>
      <c r="Z1" s="11" t="s">
        <v>85</v>
      </c>
      <c r="AA1" s="11" t="s">
        <v>86</v>
      </c>
      <c r="AB1" s="11" t="s">
        <v>87</v>
      </c>
      <c r="AC1" s="11" t="s">
        <v>88</v>
      </c>
      <c r="AD1" s="11" t="s">
        <v>89</v>
      </c>
      <c r="AE1" s="11" t="s">
        <v>90</v>
      </c>
      <c r="AF1" s="11" t="s">
        <v>91</v>
      </c>
      <c r="AG1" s="11" t="s">
        <v>92</v>
      </c>
      <c r="AH1" s="13" t="s">
        <v>93</v>
      </c>
      <c r="AI1" s="62" t="s">
        <v>156</v>
      </c>
    </row>
    <row r="2" spans="1:35" hidden="1" x14ac:dyDescent="0.2">
      <c r="A2" s="2"/>
      <c r="B2" s="67" t="str">
        <f>A2&amp;TAX[[#This Row],[UP]]</f>
        <v>F</v>
      </c>
      <c r="C2" s="64" t="str">
        <f>A2&amp;TAX[[#This Row],[Übersetzungs-erfordernisse
E = Englisch + Anspr in Landessprache
V=Vollübersetzung
A = nur Ansprüche]]&amp;TAX[[#This Row],[UP]]</f>
        <v>AF</v>
      </c>
      <c r="D2" s="78" t="s">
        <v>34</v>
      </c>
      <c r="E2" s="78" t="s">
        <v>2</v>
      </c>
      <c r="F2" s="79" t="s">
        <v>170</v>
      </c>
      <c r="G2" s="89" t="s">
        <v>160</v>
      </c>
      <c r="H2" s="90">
        <v>72</v>
      </c>
      <c r="I2" s="91"/>
      <c r="J2" s="91"/>
      <c r="K2" s="91"/>
      <c r="L2" s="91">
        <v>425</v>
      </c>
      <c r="M2" s="91">
        <v>430</v>
      </c>
      <c r="N2" s="91">
        <v>72</v>
      </c>
      <c r="O2" s="91">
        <v>0</v>
      </c>
      <c r="P2" s="91">
        <v>49.1</v>
      </c>
      <c r="Q2" s="91">
        <v>57.42</v>
      </c>
      <c r="R2" s="91">
        <v>74.06</v>
      </c>
      <c r="S2" s="91">
        <v>90.7</v>
      </c>
      <c r="T2" s="91">
        <v>107.34</v>
      </c>
      <c r="U2" s="91">
        <v>123.98</v>
      </c>
      <c r="V2" s="91">
        <v>157.26</v>
      </c>
      <c r="W2" s="91">
        <v>173.9</v>
      </c>
      <c r="X2" s="91">
        <v>215.5</v>
      </c>
      <c r="Y2" s="91">
        <v>232.14</v>
      </c>
      <c r="Z2" s="91">
        <v>257.10000000000002</v>
      </c>
      <c r="AA2" s="91">
        <v>298.7</v>
      </c>
      <c r="AB2" s="91">
        <v>340.3</v>
      </c>
      <c r="AC2" s="91">
        <v>381.9</v>
      </c>
      <c r="AD2" s="91">
        <v>423.5</v>
      </c>
      <c r="AE2" s="91">
        <v>465.1</v>
      </c>
      <c r="AF2" s="91">
        <v>506.7</v>
      </c>
      <c r="AG2" s="91">
        <v>548.29999999999995</v>
      </c>
      <c r="AH2" s="92">
        <v>589.9</v>
      </c>
      <c r="AI2" s="112" t="s">
        <v>96</v>
      </c>
    </row>
    <row r="3" spans="1:35" hidden="1" x14ac:dyDescent="0.2">
      <c r="A3" s="2"/>
      <c r="B3" s="67" t="str">
        <f>A3&amp;TAX[[#This Row],[UP]]</f>
        <v>T</v>
      </c>
      <c r="C3" s="64" t="str">
        <f>A3&amp;TAX[[#This Row],[Übersetzungs-erfordernisse
E = Englisch + Anspr in Landessprache
V=Vollübersetzung
A = nur Ansprüche]]&amp;TAX[[#This Row],[UP]]</f>
        <v>T</v>
      </c>
      <c r="D3" s="76" t="s">
        <v>57</v>
      </c>
      <c r="E3" s="76" t="s">
        <v>22</v>
      </c>
      <c r="F3" s="77" t="s">
        <v>168</v>
      </c>
      <c r="G3" s="89"/>
      <c r="H3" s="90"/>
      <c r="I3" s="91">
        <v>425</v>
      </c>
      <c r="J3" s="91">
        <v>355</v>
      </c>
      <c r="K3" s="91"/>
      <c r="L3" s="91"/>
      <c r="M3" s="91"/>
      <c r="N3" s="91"/>
      <c r="O3" s="91">
        <v>0</v>
      </c>
      <c r="P3" s="91">
        <v>0</v>
      </c>
      <c r="Q3" s="91">
        <v>0</v>
      </c>
      <c r="R3" s="91">
        <v>0</v>
      </c>
      <c r="S3" s="91">
        <v>0</v>
      </c>
      <c r="T3" s="91">
        <v>111.5</v>
      </c>
      <c r="U3" s="91">
        <v>215.5</v>
      </c>
      <c r="V3" s="91">
        <v>320.5</v>
      </c>
      <c r="W3" s="91">
        <v>424.5</v>
      </c>
      <c r="X3" s="91">
        <v>529.5</v>
      </c>
      <c r="Y3" s="91">
        <v>633.5</v>
      </c>
      <c r="Z3" s="91">
        <v>738.5</v>
      </c>
      <c r="AA3" s="91">
        <v>842.5</v>
      </c>
      <c r="AB3" s="91">
        <v>947.5</v>
      </c>
      <c r="AC3" s="91">
        <v>1051.5</v>
      </c>
      <c r="AD3" s="91">
        <v>1155.5</v>
      </c>
      <c r="AE3" s="91">
        <v>1260.5</v>
      </c>
      <c r="AF3" s="91">
        <v>1364.5</v>
      </c>
      <c r="AG3" s="91">
        <v>1573.5</v>
      </c>
      <c r="AH3" s="92">
        <v>1782.5</v>
      </c>
      <c r="AI3" s="112" t="s">
        <v>96</v>
      </c>
    </row>
    <row r="4" spans="1:35" hidden="1" x14ac:dyDescent="0.2">
      <c r="A4" s="2"/>
      <c r="B4" s="67" t="str">
        <f>A4&amp;TAX[[#This Row],[UP]]</f>
        <v>F</v>
      </c>
      <c r="C4" s="64" t="str">
        <f>A4&amp;TAX[[#This Row],[Übersetzungs-erfordernisse
E = Englisch + Anspr in Landessprache
V=Vollübersetzung
A = nur Ansprüche]]&amp;TAX[[#This Row],[UP]]</f>
        <v>F</v>
      </c>
      <c r="D4" s="101" t="s">
        <v>71</v>
      </c>
      <c r="E4" s="101" t="s">
        <v>4</v>
      </c>
      <c r="F4" s="102" t="s">
        <v>170</v>
      </c>
      <c r="G4" s="89"/>
      <c r="H4" s="90"/>
      <c r="I4" s="91"/>
      <c r="J4" s="91"/>
      <c r="K4" s="91"/>
      <c r="L4" s="91"/>
      <c r="M4" s="91"/>
      <c r="N4" s="91"/>
      <c r="O4" s="91">
        <v>0</v>
      </c>
      <c r="P4" s="91">
        <v>42.06</v>
      </c>
      <c r="Q4" s="91">
        <v>55.36</v>
      </c>
      <c r="R4" s="91">
        <v>65.989999999999995</v>
      </c>
      <c r="S4" s="91">
        <v>76.63</v>
      </c>
      <c r="T4" s="91">
        <v>108.54</v>
      </c>
      <c r="U4" s="91">
        <v>140.43</v>
      </c>
      <c r="V4" s="91">
        <v>172.34</v>
      </c>
      <c r="W4" s="91">
        <v>204.25</v>
      </c>
      <c r="X4" s="91">
        <v>262.74</v>
      </c>
      <c r="Y4" s="91">
        <v>326.55</v>
      </c>
      <c r="Z4" s="91">
        <v>390.37</v>
      </c>
      <c r="AA4" s="91">
        <v>507.34</v>
      </c>
      <c r="AB4" s="91">
        <v>571.16</v>
      </c>
      <c r="AC4" s="91">
        <v>634.96</v>
      </c>
      <c r="AD4" s="91">
        <v>751.95</v>
      </c>
      <c r="AE4" s="91">
        <v>868.94</v>
      </c>
      <c r="AF4" s="91">
        <v>985.92</v>
      </c>
      <c r="AG4" s="91">
        <v>1102.9100000000001</v>
      </c>
      <c r="AH4" s="92">
        <v>1219.8900000000001</v>
      </c>
      <c r="AI4" s="112"/>
    </row>
    <row r="5" spans="1:35" x14ac:dyDescent="0.2">
      <c r="A5" s="2" t="b">
        <v>1</v>
      </c>
      <c r="B5" s="67" t="str">
        <f>A5&amp;TAX[[#This Row],[UP]]</f>
        <v>WAHRT</v>
      </c>
      <c r="C5" s="64" t="str">
        <f>A5&amp;TAX[[#This Row],[Übersetzungs-erfordernisse
E = Englisch + Anspr in Landessprache
V=Vollübersetzung
A = nur Ansprüche]]&amp;TAX[[#This Row],[UP]]</f>
        <v>WAHRT</v>
      </c>
      <c r="D5" s="103" t="s">
        <v>35</v>
      </c>
      <c r="E5" s="103" t="s">
        <v>3</v>
      </c>
      <c r="F5" s="108" t="s">
        <v>168</v>
      </c>
      <c r="G5" s="89"/>
      <c r="H5" s="90"/>
      <c r="I5" s="91">
        <v>425</v>
      </c>
      <c r="J5" s="91">
        <v>250</v>
      </c>
      <c r="K5" s="91"/>
      <c r="L5" s="91"/>
      <c r="M5" s="91"/>
      <c r="N5" s="91"/>
      <c r="O5" s="91">
        <v>0</v>
      </c>
      <c r="P5" s="91">
        <v>0</v>
      </c>
      <c r="Q5" s="91">
        <v>47.5</v>
      </c>
      <c r="R5" s="91">
        <v>62.5</v>
      </c>
      <c r="S5" s="91">
        <v>82.5</v>
      </c>
      <c r="T5" s="91">
        <v>102.5</v>
      </c>
      <c r="U5" s="91">
        <v>117.5</v>
      </c>
      <c r="V5" s="91">
        <v>142.5</v>
      </c>
      <c r="W5" s="91">
        <v>172.5</v>
      </c>
      <c r="X5" s="91">
        <v>192.5</v>
      </c>
      <c r="Y5" s="91">
        <v>222.5</v>
      </c>
      <c r="Z5" s="91">
        <v>247.5</v>
      </c>
      <c r="AA5" s="91">
        <v>282.5</v>
      </c>
      <c r="AB5" s="91">
        <v>327.5</v>
      </c>
      <c r="AC5" s="91">
        <v>367.5</v>
      </c>
      <c r="AD5" s="91">
        <v>407.5</v>
      </c>
      <c r="AE5" s="91">
        <v>457.5</v>
      </c>
      <c r="AF5" s="91">
        <v>507.5</v>
      </c>
      <c r="AG5" s="91">
        <v>562.5</v>
      </c>
      <c r="AH5" s="92">
        <v>607.5</v>
      </c>
      <c r="AI5" s="112" t="s">
        <v>96</v>
      </c>
    </row>
    <row r="6" spans="1:35" x14ac:dyDescent="0.2">
      <c r="A6" s="2" t="b">
        <v>0</v>
      </c>
      <c r="B6" s="67" t="str">
        <f>A6&amp;TAX[[#This Row],[UP]]</f>
        <v>FALSCHT</v>
      </c>
      <c r="C6" s="64" t="str">
        <f>A6&amp;TAX[[#This Row],[Übersetzungs-erfordernisse
E = Englisch + Anspr in Landessprache
V=Vollübersetzung
A = nur Ansprüche]]&amp;TAX[[#This Row],[UP]]</f>
        <v>FALSCHVT</v>
      </c>
      <c r="D6" s="103" t="s">
        <v>44</v>
      </c>
      <c r="E6" s="103" t="s">
        <v>105</v>
      </c>
      <c r="F6" s="108" t="s">
        <v>168</v>
      </c>
      <c r="G6" s="89" t="s">
        <v>159</v>
      </c>
      <c r="H6" s="90">
        <v>864</v>
      </c>
      <c r="I6" s="91">
        <v>425</v>
      </c>
      <c r="J6" s="91">
        <v>375</v>
      </c>
      <c r="K6" s="91">
        <v>864</v>
      </c>
      <c r="L6" s="91"/>
      <c r="M6" s="91"/>
      <c r="N6" s="91"/>
      <c r="O6" s="91">
        <v>83.93</v>
      </c>
      <c r="P6" s="91">
        <v>83.93</v>
      </c>
      <c r="Q6" s="91">
        <v>83.93</v>
      </c>
      <c r="R6" s="91">
        <v>83.93</v>
      </c>
      <c r="S6" s="91">
        <v>137.09</v>
      </c>
      <c r="T6" s="91">
        <v>158.36000000000001</v>
      </c>
      <c r="U6" s="91">
        <v>179.63</v>
      </c>
      <c r="V6" s="91">
        <v>206.22</v>
      </c>
      <c r="W6" s="91">
        <v>264.7</v>
      </c>
      <c r="X6" s="91">
        <v>328.54</v>
      </c>
      <c r="Y6" s="91">
        <v>381.71</v>
      </c>
      <c r="Z6" s="91">
        <v>434.88</v>
      </c>
      <c r="AA6" s="91">
        <v>488.05</v>
      </c>
      <c r="AB6" s="91">
        <v>541.23</v>
      </c>
      <c r="AC6" s="91">
        <v>594.4</v>
      </c>
      <c r="AD6" s="91">
        <v>647.58000000000004</v>
      </c>
      <c r="AE6" s="91">
        <v>700.75</v>
      </c>
      <c r="AF6" s="91">
        <v>753.93</v>
      </c>
      <c r="AG6" s="91">
        <v>860.28</v>
      </c>
      <c r="AH6" s="92">
        <v>966.63</v>
      </c>
      <c r="AI6" s="112" t="s">
        <v>96</v>
      </c>
    </row>
    <row r="7" spans="1:35" hidden="1" x14ac:dyDescent="0.2">
      <c r="A7" s="2"/>
      <c r="B7" s="67" t="str">
        <f>A7&amp;TAX[[#This Row],[UP]]</f>
        <v>F</v>
      </c>
      <c r="C7" s="64" t="str">
        <f>A7&amp;TAX[[#This Row],[Übersetzungs-erfordernisse
E = Englisch + Anspr in Landessprache
V=Vollübersetzung
A = nur Ansprüche]]&amp;TAX[[#This Row],[UP]]</f>
        <v>F</v>
      </c>
      <c r="D7" s="105" t="s">
        <v>63</v>
      </c>
      <c r="E7" s="105" t="s">
        <v>98</v>
      </c>
      <c r="F7" s="110" t="s">
        <v>170</v>
      </c>
      <c r="G7" s="89"/>
      <c r="H7" s="90"/>
      <c r="I7" s="91"/>
      <c r="J7" s="91"/>
      <c r="K7" s="91"/>
      <c r="L7" s="91">
        <v>425</v>
      </c>
      <c r="M7" s="91">
        <v>350</v>
      </c>
      <c r="N7" s="91"/>
      <c r="O7" s="91">
        <v>0</v>
      </c>
      <c r="P7" s="91">
        <v>0</v>
      </c>
      <c r="Q7" s="91">
        <v>0</v>
      </c>
      <c r="R7" s="91">
        <v>113.73</v>
      </c>
      <c r="S7" s="91">
        <v>134.97999999999999</v>
      </c>
      <c r="T7" s="91">
        <v>156.22</v>
      </c>
      <c r="U7" s="91">
        <v>177.47</v>
      </c>
      <c r="V7" s="91">
        <v>198.71</v>
      </c>
      <c r="W7" s="91">
        <v>241.2</v>
      </c>
      <c r="X7" s="91">
        <v>283.7</v>
      </c>
      <c r="Y7" s="91">
        <v>326.19</v>
      </c>
      <c r="Z7" s="91">
        <v>368.68</v>
      </c>
      <c r="AA7" s="91">
        <v>432.42</v>
      </c>
      <c r="AB7" s="91">
        <v>496.16</v>
      </c>
      <c r="AC7" s="91">
        <v>559.89</v>
      </c>
      <c r="AD7" s="91">
        <v>644.88</v>
      </c>
      <c r="AE7" s="91">
        <v>729.86</v>
      </c>
      <c r="AF7" s="91">
        <v>814.84</v>
      </c>
      <c r="AG7" s="91">
        <v>921.07</v>
      </c>
      <c r="AH7" s="92">
        <v>1027.3</v>
      </c>
      <c r="AI7" s="112" t="s">
        <v>96</v>
      </c>
    </row>
    <row r="8" spans="1:35" hidden="1" x14ac:dyDescent="0.2">
      <c r="A8" s="2" t="b">
        <v>0</v>
      </c>
      <c r="B8" s="67" t="str">
        <f>A8&amp;TAX[[#This Row],[UP]]</f>
        <v>FALSCHF</v>
      </c>
      <c r="C8" s="64" t="str">
        <f>A8&amp;TAX[[#This Row],[Übersetzungs-erfordernisse
E = Englisch + Anspr in Landessprache
V=Vollübersetzung
A = nur Ansprüche]]&amp;TAX[[#This Row],[UP]]</f>
        <v>FALSCHVGRF</v>
      </c>
      <c r="D8" s="106" t="s">
        <v>70</v>
      </c>
      <c r="E8" s="106" t="s">
        <v>1</v>
      </c>
      <c r="F8" s="111" t="s">
        <v>170</v>
      </c>
      <c r="G8" s="89" t="s">
        <v>162</v>
      </c>
      <c r="H8" s="90">
        <v>792</v>
      </c>
      <c r="I8" s="91"/>
      <c r="J8" s="91"/>
      <c r="K8" s="91"/>
      <c r="L8" s="91">
        <v>425</v>
      </c>
      <c r="M8" s="91">
        <v>390</v>
      </c>
      <c r="N8" s="91">
        <f>IF(A8=FALSE,0,792)</f>
        <v>0</v>
      </c>
      <c r="O8" s="91">
        <v>0</v>
      </c>
      <c r="P8" s="91">
        <v>0</v>
      </c>
      <c r="Q8" s="91">
        <v>57.5</v>
      </c>
      <c r="R8" s="91">
        <v>67.5</v>
      </c>
      <c r="S8" s="91">
        <v>87.5</v>
      </c>
      <c r="T8" s="91">
        <v>107.5</v>
      </c>
      <c r="U8" s="91">
        <v>127.5</v>
      </c>
      <c r="V8" s="91">
        <v>147.5</v>
      </c>
      <c r="W8" s="91">
        <v>167.5</v>
      </c>
      <c r="X8" s="91">
        <v>187.5</v>
      </c>
      <c r="Y8" s="91">
        <v>207.5</v>
      </c>
      <c r="Z8" s="91">
        <v>247.5</v>
      </c>
      <c r="AA8" s="91">
        <v>287.5</v>
      </c>
      <c r="AB8" s="91">
        <v>327.5</v>
      </c>
      <c r="AC8" s="91">
        <v>367.5</v>
      </c>
      <c r="AD8" s="91">
        <v>427.5</v>
      </c>
      <c r="AE8" s="91">
        <v>487.5</v>
      </c>
      <c r="AF8" s="91">
        <v>547.5</v>
      </c>
      <c r="AG8" s="91">
        <v>607.5</v>
      </c>
      <c r="AH8" s="92">
        <v>667.5</v>
      </c>
      <c r="AI8" s="112" t="s">
        <v>96</v>
      </c>
    </row>
    <row r="9" spans="1:35" hidden="1" x14ac:dyDescent="0.2">
      <c r="A9" s="2"/>
      <c r="B9" s="67" t="str">
        <f>A9&amp;TAX[[#This Row],[UP]]</f>
        <v>F</v>
      </c>
      <c r="C9" s="64" t="str">
        <f>A9&amp;TAX[[#This Row],[Übersetzungs-erfordernisse
E = Englisch + Anspr in Landessprache
V=Vollübersetzung
A = nur Ansprüche]]&amp;TAX[[#This Row],[UP]]</f>
        <v>VF</v>
      </c>
      <c r="D9" s="106" t="s">
        <v>66</v>
      </c>
      <c r="E9" s="106" t="s">
        <v>31</v>
      </c>
      <c r="F9" s="111" t="s">
        <v>170</v>
      </c>
      <c r="G9" s="89" t="s">
        <v>159</v>
      </c>
      <c r="H9" s="90">
        <v>1080</v>
      </c>
      <c r="I9" s="91"/>
      <c r="J9" s="91"/>
      <c r="K9" s="91"/>
      <c r="L9" s="91">
        <v>425</v>
      </c>
      <c r="M9" s="91">
        <v>460</v>
      </c>
      <c r="N9" s="91">
        <v>1080</v>
      </c>
      <c r="O9" s="91">
        <v>0</v>
      </c>
      <c r="P9" s="91">
        <v>90.77</v>
      </c>
      <c r="Q9" s="91">
        <v>90.77</v>
      </c>
      <c r="R9" s="91">
        <v>90.77</v>
      </c>
      <c r="S9" s="91">
        <v>136.30000000000001</v>
      </c>
      <c r="T9" s="91">
        <v>136.30000000000001</v>
      </c>
      <c r="U9" s="91">
        <v>136.30000000000001</v>
      </c>
      <c r="V9" s="91">
        <v>136.30000000000001</v>
      </c>
      <c r="W9" s="91">
        <v>181.82</v>
      </c>
      <c r="X9" s="91">
        <v>227.35</v>
      </c>
      <c r="Y9" s="91">
        <v>318.39999999999998</v>
      </c>
      <c r="Z9" s="91">
        <v>409.45</v>
      </c>
      <c r="AA9" s="91">
        <v>500.49</v>
      </c>
      <c r="AB9" s="91">
        <v>591.54</v>
      </c>
      <c r="AC9" s="91">
        <v>682.59</v>
      </c>
      <c r="AD9" s="91">
        <v>773.64</v>
      </c>
      <c r="AE9" s="91">
        <v>864.69</v>
      </c>
      <c r="AF9" s="91">
        <v>955.74</v>
      </c>
      <c r="AG9" s="91">
        <v>1046.79</v>
      </c>
      <c r="AH9" s="92">
        <v>1137.8399999999999</v>
      </c>
      <c r="AI9" s="112" t="s">
        <v>96</v>
      </c>
    </row>
    <row r="10" spans="1:35" hidden="1" x14ac:dyDescent="0.2">
      <c r="A10" s="2" t="b">
        <v>1</v>
      </c>
      <c r="B10" s="67" t="str">
        <f>A10&amp;TAX[[#This Row],[UP]]</f>
        <v>WAHRT</v>
      </c>
      <c r="C10" s="64" t="str">
        <f>A10&amp;TAX[[#This Row],[Übersetzungs-erfordernisse
E = Englisch + Anspr in Landessprache
V=Vollübersetzung
A = nur Ansprüche]]&amp;TAX[[#This Row],[UP]]</f>
        <v>WAHRT</v>
      </c>
      <c r="D10" s="76" t="s">
        <v>36</v>
      </c>
      <c r="E10" s="76" t="s">
        <v>5</v>
      </c>
      <c r="F10" s="77" t="s">
        <v>168</v>
      </c>
      <c r="G10" s="91"/>
      <c r="H10" s="91"/>
      <c r="I10" s="91">
        <v>425</v>
      </c>
      <c r="J10" s="91"/>
      <c r="K10" s="91"/>
      <c r="L10" s="91"/>
      <c r="M10" s="91"/>
      <c r="N10" s="91"/>
      <c r="O10" s="91">
        <v>0</v>
      </c>
      <c r="P10" s="91">
        <v>0</v>
      </c>
      <c r="Q10" s="91">
        <v>70</v>
      </c>
      <c r="R10" s="91">
        <v>70</v>
      </c>
      <c r="S10" s="91">
        <v>90</v>
      </c>
      <c r="T10" s="91">
        <v>130</v>
      </c>
      <c r="U10" s="91">
        <v>180</v>
      </c>
      <c r="V10" s="91">
        <v>240</v>
      </c>
      <c r="W10" s="91">
        <v>290</v>
      </c>
      <c r="X10" s="91">
        <v>350</v>
      </c>
      <c r="Y10" s="91">
        <v>470</v>
      </c>
      <c r="Z10" s="91">
        <v>620</v>
      </c>
      <c r="AA10" s="91">
        <v>760</v>
      </c>
      <c r="AB10" s="91">
        <v>910</v>
      </c>
      <c r="AC10" s="91">
        <v>1060</v>
      </c>
      <c r="AD10" s="91">
        <v>1230</v>
      </c>
      <c r="AE10" s="91">
        <v>1410</v>
      </c>
      <c r="AF10" s="91">
        <v>1590</v>
      </c>
      <c r="AG10" s="91">
        <v>1760</v>
      </c>
      <c r="AH10" s="92">
        <v>1940</v>
      </c>
      <c r="AI10" s="112" t="s">
        <v>96</v>
      </c>
    </row>
    <row r="11" spans="1:35" hidden="1" x14ac:dyDescent="0.2">
      <c r="A11" s="2" t="b">
        <v>1</v>
      </c>
      <c r="B11" s="67" t="str">
        <f>A11&amp;TAX[[#This Row],[UP]]</f>
        <v>WAHRT</v>
      </c>
      <c r="C11" s="64" t="str">
        <f>A11&amp;TAX[[#This Row],[Übersetzungs-erfordernisse
E = Englisch + Anspr in Landessprache
V=Vollübersetzung
A = nur Ansprüche]]&amp;TAX[[#This Row],[UP]]</f>
        <v>WAHRET</v>
      </c>
      <c r="D11" s="76" t="s">
        <v>45</v>
      </c>
      <c r="E11" s="76" t="s">
        <v>102</v>
      </c>
      <c r="F11" s="77" t="s">
        <v>168</v>
      </c>
      <c r="G11" s="89" t="s">
        <v>158</v>
      </c>
      <c r="H11" s="90">
        <v>210</v>
      </c>
      <c r="I11" s="91">
        <v>425</v>
      </c>
      <c r="J11" s="91">
        <v>1010</v>
      </c>
      <c r="K11" s="91">
        <v>210</v>
      </c>
      <c r="L11" s="91"/>
      <c r="M11" s="91"/>
      <c r="N11" s="91"/>
      <c r="O11" s="91">
        <v>0</v>
      </c>
      <c r="P11" s="91">
        <v>0</v>
      </c>
      <c r="Q11" s="91">
        <v>79.58</v>
      </c>
      <c r="R11" s="91">
        <v>164.07</v>
      </c>
      <c r="S11" s="91">
        <v>185.19</v>
      </c>
      <c r="T11" s="91">
        <v>206.31</v>
      </c>
      <c r="U11" s="91">
        <v>234.47</v>
      </c>
      <c r="V11" s="91">
        <v>262.63</v>
      </c>
      <c r="W11" s="91">
        <v>297.83999999999997</v>
      </c>
      <c r="X11" s="91">
        <v>333.04</v>
      </c>
      <c r="Y11" s="91">
        <v>368.24</v>
      </c>
      <c r="Z11" s="91">
        <v>403.44</v>
      </c>
      <c r="AA11" s="91">
        <v>438.64</v>
      </c>
      <c r="AB11" s="91">
        <v>473.85</v>
      </c>
      <c r="AC11" s="91">
        <v>516.09</v>
      </c>
      <c r="AD11" s="91">
        <v>558.33000000000004</v>
      </c>
      <c r="AE11" s="91">
        <v>600.57000000000005</v>
      </c>
      <c r="AF11" s="91">
        <v>642.80999999999995</v>
      </c>
      <c r="AG11" s="91">
        <v>685.06</v>
      </c>
      <c r="AH11" s="92">
        <v>727.3</v>
      </c>
      <c r="AI11" s="112" t="s">
        <v>96</v>
      </c>
    </row>
    <row r="12" spans="1:35" x14ac:dyDescent="0.2">
      <c r="A12" s="2" t="b">
        <v>0</v>
      </c>
      <c r="B12" s="67" t="str">
        <f>A12&amp;TAX[[#This Row],[UP]]</f>
        <v>FALSCHT</v>
      </c>
      <c r="C12" s="64" t="str">
        <f>A12&amp;TAX[[#This Row],[Übersetzungs-erfordernisse
E = Englisch + Anspr in Landessprache
V=Vollübersetzung
A = nur Ansprüche]]&amp;TAX[[#This Row],[UP]]</f>
        <v>FALSCHVT</v>
      </c>
      <c r="D12" s="76" t="s">
        <v>46</v>
      </c>
      <c r="E12" s="76" t="s">
        <v>104</v>
      </c>
      <c r="F12" s="77" t="s">
        <v>168</v>
      </c>
      <c r="G12" s="89" t="s">
        <v>159</v>
      </c>
      <c r="H12" s="90">
        <v>720</v>
      </c>
      <c r="I12" s="91">
        <v>425</v>
      </c>
      <c r="J12" s="91">
        <v>185</v>
      </c>
      <c r="K12" s="91">
        <v>720</v>
      </c>
      <c r="L12" s="91"/>
      <c r="M12" s="91"/>
      <c r="N12" s="91"/>
      <c r="O12" s="91">
        <v>0</v>
      </c>
      <c r="P12" s="91">
        <v>0</v>
      </c>
      <c r="Q12" s="91">
        <v>114.4</v>
      </c>
      <c r="R12" s="91">
        <v>127.4</v>
      </c>
      <c r="S12" s="91">
        <v>146.4</v>
      </c>
      <c r="T12" s="91">
        <v>170.4</v>
      </c>
      <c r="U12" s="91">
        <v>185.4</v>
      </c>
      <c r="V12" s="91">
        <v>205.4</v>
      </c>
      <c r="W12" s="91">
        <v>230.4</v>
      </c>
      <c r="X12" s="91">
        <v>255.4</v>
      </c>
      <c r="Y12" s="91">
        <v>295.39999999999998</v>
      </c>
      <c r="Z12" s="91">
        <v>335.4</v>
      </c>
      <c r="AA12" s="91">
        <v>370.4</v>
      </c>
      <c r="AB12" s="91">
        <v>410.4</v>
      </c>
      <c r="AC12" s="91">
        <v>455.4</v>
      </c>
      <c r="AD12" s="91">
        <v>500.4</v>
      </c>
      <c r="AE12" s="91">
        <v>545.4</v>
      </c>
      <c r="AF12" s="91">
        <v>590.4</v>
      </c>
      <c r="AG12" s="91">
        <v>635.4</v>
      </c>
      <c r="AH12" s="92">
        <v>680.4</v>
      </c>
      <c r="AI12" s="112" t="s">
        <v>96</v>
      </c>
    </row>
    <row r="13" spans="1:35" hidden="1" x14ac:dyDescent="0.2">
      <c r="A13" s="2"/>
      <c r="B13" s="67" t="str">
        <f>A13&amp;TAX[[#This Row],[UP]]</f>
        <v>F</v>
      </c>
      <c r="C13" s="64" t="str">
        <f>A13&amp;TAX[[#This Row],[Übersetzungs-erfordernisse
E = Englisch + Anspr in Landessprache
V=Vollübersetzung
A = nur Ansprüche]]&amp;TAX[[#This Row],[UP]]</f>
        <v>VF</v>
      </c>
      <c r="D13" s="78" t="s">
        <v>37</v>
      </c>
      <c r="E13" s="78" t="s">
        <v>30</v>
      </c>
      <c r="F13" s="79" t="s">
        <v>170</v>
      </c>
      <c r="G13" s="89" t="s">
        <v>159</v>
      </c>
      <c r="H13" s="90">
        <v>1440</v>
      </c>
      <c r="I13" s="91"/>
      <c r="J13" s="91"/>
      <c r="K13" s="91"/>
      <c r="L13" s="91">
        <v>425</v>
      </c>
      <c r="M13" s="91">
        <v>450</v>
      </c>
      <c r="N13" s="91">
        <v>1440</v>
      </c>
      <c r="O13" s="91">
        <v>0</v>
      </c>
      <c r="P13" s="91">
        <v>0</v>
      </c>
      <c r="Q13" s="91">
        <v>32.65</v>
      </c>
      <c r="R13" s="91">
        <v>37.32</v>
      </c>
      <c r="S13" s="91">
        <v>58.8</v>
      </c>
      <c r="T13" s="91">
        <v>80.209999999999994</v>
      </c>
      <c r="U13" s="91">
        <v>123.43</v>
      </c>
      <c r="V13" s="91">
        <v>150.27000000000001</v>
      </c>
      <c r="W13" s="91">
        <v>185.06</v>
      </c>
      <c r="X13" s="91">
        <v>234.2</v>
      </c>
      <c r="Y13" s="91">
        <v>290.07</v>
      </c>
      <c r="Z13" s="91">
        <v>338.17</v>
      </c>
      <c r="AA13" s="91">
        <v>386.19</v>
      </c>
      <c r="AB13" s="91">
        <v>434.66</v>
      </c>
      <c r="AC13" s="91">
        <v>463.25</v>
      </c>
      <c r="AD13" s="91">
        <v>481.87</v>
      </c>
      <c r="AE13" s="91">
        <v>513.65</v>
      </c>
      <c r="AF13" s="91">
        <v>513.65</v>
      </c>
      <c r="AG13" s="91">
        <v>513.65</v>
      </c>
      <c r="AH13" s="92">
        <v>513.65</v>
      </c>
      <c r="AI13" s="112" t="s">
        <v>96</v>
      </c>
    </row>
    <row r="14" spans="1:35" x14ac:dyDescent="0.2">
      <c r="A14" s="2" t="b">
        <v>0</v>
      </c>
      <c r="B14" s="67" t="str">
        <f>A14&amp;TAX[[#This Row],[UP]]</f>
        <v>FALSCHT</v>
      </c>
      <c r="C14" s="64" t="str">
        <f>A14&amp;TAX[[#This Row],[Übersetzungs-erfordernisse
E = Englisch + Anspr in Landessprache
V=Vollübersetzung
A = nur Ansprüche]]&amp;TAX[[#This Row],[UP]]</f>
        <v>FALSCHET</v>
      </c>
      <c r="D14" s="76" t="s">
        <v>38</v>
      </c>
      <c r="E14" s="76" t="s">
        <v>100</v>
      </c>
      <c r="F14" s="77" t="s">
        <v>168</v>
      </c>
      <c r="G14" s="89" t="s">
        <v>158</v>
      </c>
      <c r="H14" s="90">
        <v>186</v>
      </c>
      <c r="I14" s="91">
        <v>425</v>
      </c>
      <c r="J14" s="91">
        <v>945</v>
      </c>
      <c r="K14" s="91">
        <v>186</v>
      </c>
      <c r="L14" s="91"/>
      <c r="M14" s="91"/>
      <c r="N14" s="91"/>
      <c r="O14" s="91">
        <v>0</v>
      </c>
      <c r="P14" s="91">
        <v>0</v>
      </c>
      <c r="Q14" s="91">
        <v>207.5</v>
      </c>
      <c r="R14" s="91">
        <v>132.5</v>
      </c>
      <c r="S14" s="91">
        <v>157.5</v>
      </c>
      <c r="T14" s="91">
        <v>207.5</v>
      </c>
      <c r="U14" s="91">
        <v>257.5</v>
      </c>
      <c r="V14" s="91">
        <v>307.5</v>
      </c>
      <c r="W14" s="91">
        <v>357.5</v>
      </c>
      <c r="X14" s="91">
        <v>407.5</v>
      </c>
      <c r="Y14" s="91">
        <v>457.5</v>
      </c>
      <c r="Z14" s="91">
        <v>507.5</v>
      </c>
      <c r="AA14" s="91">
        <v>557.5</v>
      </c>
      <c r="AB14" s="91">
        <v>607.5</v>
      </c>
      <c r="AC14" s="91">
        <v>657.5</v>
      </c>
      <c r="AD14" s="91">
        <v>707.5</v>
      </c>
      <c r="AE14" s="91">
        <v>757.5</v>
      </c>
      <c r="AF14" s="91">
        <v>807.5</v>
      </c>
      <c r="AG14" s="91">
        <v>857.5</v>
      </c>
      <c r="AH14" s="92">
        <v>907.5</v>
      </c>
      <c r="AI14" s="112" t="s">
        <v>96</v>
      </c>
    </row>
    <row r="15" spans="1:35" hidden="1" x14ac:dyDescent="0.2">
      <c r="A15" s="2" t="b">
        <v>0</v>
      </c>
      <c r="B15" s="67" t="str">
        <f>A15&amp;TAX[[#This Row],[UP]]</f>
        <v>FALSCHT</v>
      </c>
      <c r="C15" s="64" t="str">
        <f>A15&amp;TAX[[#This Row],[Übersetzungs-erfordernisse
E = Englisch + Anspr in Landessprache
V=Vollübersetzung
A = nur Ansprüche]]&amp;TAX[[#This Row],[UP]]</f>
        <v>FALSCHT</v>
      </c>
      <c r="D15" s="76" t="s">
        <v>39</v>
      </c>
      <c r="E15" s="76" t="s">
        <v>6</v>
      </c>
      <c r="F15" s="77" t="s">
        <v>168</v>
      </c>
      <c r="G15" s="91"/>
      <c r="H15" s="91"/>
      <c r="I15" s="91">
        <v>425</v>
      </c>
      <c r="J15" s="91"/>
      <c r="K15" s="91"/>
      <c r="L15" s="91"/>
      <c r="M15" s="91"/>
      <c r="N15" s="91"/>
      <c r="O15" s="91">
        <v>0</v>
      </c>
      <c r="P15" s="91">
        <v>45.5</v>
      </c>
      <c r="Q15" s="91">
        <v>45.5</v>
      </c>
      <c r="R15" s="91">
        <v>45.5</v>
      </c>
      <c r="S15" s="91">
        <v>45.5</v>
      </c>
      <c r="T15" s="91">
        <v>83.5</v>
      </c>
      <c r="U15" s="91">
        <v>103.5</v>
      </c>
      <c r="V15" s="91">
        <v>143.5</v>
      </c>
      <c r="W15" s="91">
        <v>187.5</v>
      </c>
      <c r="X15" s="91">
        <v>227.5</v>
      </c>
      <c r="Y15" s="91">
        <v>267.5</v>
      </c>
      <c r="Z15" s="91">
        <v>307.5</v>
      </c>
      <c r="AA15" s="91">
        <v>357.5</v>
      </c>
      <c r="AB15" s="91">
        <v>407.5</v>
      </c>
      <c r="AC15" s="91">
        <v>467.5</v>
      </c>
      <c r="AD15" s="91">
        <v>527.5</v>
      </c>
      <c r="AE15" s="91">
        <v>587.5</v>
      </c>
      <c r="AF15" s="91">
        <v>657.5</v>
      </c>
      <c r="AG15" s="91">
        <v>737.5</v>
      </c>
      <c r="AH15" s="92">
        <v>807.5</v>
      </c>
      <c r="AI15" s="112" t="s">
        <v>96</v>
      </c>
    </row>
    <row r="16" spans="1:35" x14ac:dyDescent="0.2">
      <c r="A16" s="2" t="b">
        <v>1</v>
      </c>
      <c r="B16" s="67" t="str">
        <f>A16&amp;TAX[[#This Row],[UP]]</f>
        <v>WAHRF</v>
      </c>
      <c r="C16" s="64" t="str">
        <f>A16&amp;TAX[[#This Row],[Übersetzungs-erfordernisse
E = Englisch + Anspr in Landessprache
V=Vollübersetzung
A = nur Ansprüche]]&amp;TAX[[#This Row],[UP]]</f>
        <v>WAHRF</v>
      </c>
      <c r="D16" s="78" t="s">
        <v>69</v>
      </c>
      <c r="E16" s="78" t="s">
        <v>97</v>
      </c>
      <c r="F16" s="79" t="s">
        <v>170</v>
      </c>
      <c r="G16" s="91"/>
      <c r="H16" s="90"/>
      <c r="I16" s="91"/>
      <c r="J16" s="91"/>
      <c r="K16" s="91"/>
      <c r="L16" s="91">
        <v>425</v>
      </c>
      <c r="M16" s="91">
        <v>205</v>
      </c>
      <c r="N16" s="91"/>
      <c r="O16" s="91">
        <v>0</v>
      </c>
      <c r="P16" s="91">
        <v>0</v>
      </c>
      <c r="Q16" s="91">
        <v>0</v>
      </c>
      <c r="R16" s="91">
        <v>0</v>
      </c>
      <c r="S16" s="91">
        <v>99.92</v>
      </c>
      <c r="T16" s="91">
        <v>126.33</v>
      </c>
      <c r="U16" s="91">
        <v>152.74</v>
      </c>
      <c r="V16" s="91">
        <v>179.15</v>
      </c>
      <c r="W16" s="91">
        <v>205.55</v>
      </c>
      <c r="X16" s="91">
        <v>231.96</v>
      </c>
      <c r="Y16" s="91">
        <v>258.37</v>
      </c>
      <c r="Z16" s="91">
        <v>297.98</v>
      </c>
      <c r="AA16" s="91">
        <v>350.79</v>
      </c>
      <c r="AB16" s="91">
        <v>403.61</v>
      </c>
      <c r="AC16" s="91">
        <v>482.83</v>
      </c>
      <c r="AD16" s="91">
        <v>562.04999999999995</v>
      </c>
      <c r="AE16" s="91">
        <v>628.07000000000005</v>
      </c>
      <c r="AF16" s="91">
        <v>694.08</v>
      </c>
      <c r="AG16" s="91">
        <v>760.1</v>
      </c>
      <c r="AH16" s="92">
        <v>812.92</v>
      </c>
      <c r="AI16" s="112" t="s">
        <v>96</v>
      </c>
    </row>
    <row r="17" spans="1:35" hidden="1" x14ac:dyDescent="0.2">
      <c r="A17" s="2" t="b">
        <v>0</v>
      </c>
      <c r="B17" s="67" t="str">
        <f>A17&amp;TAX[[#This Row],[UP]]</f>
        <v>FALSCHF</v>
      </c>
      <c r="C17" s="64" t="str">
        <f>A17&amp;TAX[[#This Row],[Übersetzungs-erfordernisse
E = Englisch + Anspr in Landessprache
V=Vollübersetzung
A = nur Ansprüche]]&amp;TAX[[#This Row],[UP]]</f>
        <v>FALSCHVGRF</v>
      </c>
      <c r="D17" s="80" t="s">
        <v>40</v>
      </c>
      <c r="E17" s="80" t="s">
        <v>7</v>
      </c>
      <c r="F17" s="81" t="s">
        <v>170</v>
      </c>
      <c r="G17" s="89" t="s">
        <v>162</v>
      </c>
      <c r="H17" s="90">
        <v>792</v>
      </c>
      <c r="I17" s="91"/>
      <c r="J17" s="91"/>
      <c r="K17" s="91"/>
      <c r="L17" s="91">
        <v>425</v>
      </c>
      <c r="M17" s="91">
        <v>710</v>
      </c>
      <c r="N17" s="91">
        <f>IF(A17=FALSE,0,IF(N8=792,0,792))</f>
        <v>0</v>
      </c>
      <c r="O17" s="91">
        <v>0</v>
      </c>
      <c r="P17" s="91">
        <v>0</v>
      </c>
      <c r="Q17" s="91">
        <v>61.58</v>
      </c>
      <c r="R17" s="91">
        <v>91.58</v>
      </c>
      <c r="S17" s="91">
        <v>121.58</v>
      </c>
      <c r="T17" s="91">
        <v>131.58000000000001</v>
      </c>
      <c r="U17" s="91">
        <v>141.58000000000001</v>
      </c>
      <c r="V17" s="91">
        <v>156.58000000000001</v>
      </c>
      <c r="W17" s="91">
        <v>181.58</v>
      </c>
      <c r="X17" s="91">
        <v>231.58</v>
      </c>
      <c r="Y17" s="91">
        <v>281.58</v>
      </c>
      <c r="Z17" s="91">
        <v>341.58</v>
      </c>
      <c r="AA17" s="91">
        <v>441.58</v>
      </c>
      <c r="AB17" s="91">
        <v>541.58000000000004</v>
      </c>
      <c r="AC17" s="91">
        <v>641.58000000000004</v>
      </c>
      <c r="AD17" s="91">
        <v>741.58</v>
      </c>
      <c r="AE17" s="91">
        <v>841.58</v>
      </c>
      <c r="AF17" s="91">
        <v>941.58</v>
      </c>
      <c r="AG17" s="91">
        <v>1041.58</v>
      </c>
      <c r="AH17" s="92">
        <v>1141.58</v>
      </c>
      <c r="AI17" s="112" t="s">
        <v>96</v>
      </c>
    </row>
    <row r="18" spans="1:35" hidden="1" x14ac:dyDescent="0.2">
      <c r="A18" s="2"/>
      <c r="B18" s="67" t="str">
        <f>A18&amp;TAX[[#This Row],[UP]]</f>
        <v>F</v>
      </c>
      <c r="C18" s="64" t="str">
        <f>A18&amp;TAX[[#This Row],[Übersetzungs-erfordernisse
E = Englisch + Anspr in Landessprache
V=Vollübersetzung
A = nur Ansprüche]]&amp;TAX[[#This Row],[UP]]</f>
        <v>EF</v>
      </c>
      <c r="D18" s="78" t="s">
        <v>48</v>
      </c>
      <c r="E18" s="78" t="s">
        <v>10</v>
      </c>
      <c r="F18" s="79" t="s">
        <v>170</v>
      </c>
      <c r="G18" s="89" t="s">
        <v>158</v>
      </c>
      <c r="H18" s="90">
        <v>126</v>
      </c>
      <c r="I18" s="91"/>
      <c r="J18" s="91"/>
      <c r="K18" s="91"/>
      <c r="L18" s="91">
        <v>425</v>
      </c>
      <c r="M18" s="91">
        <v>460</v>
      </c>
      <c r="N18" s="91">
        <v>126</v>
      </c>
      <c r="O18" s="91">
        <v>0</v>
      </c>
      <c r="P18" s="91">
        <v>0</v>
      </c>
      <c r="Q18" s="91">
        <v>84.78</v>
      </c>
      <c r="R18" s="91">
        <v>92.06</v>
      </c>
      <c r="S18" s="91">
        <v>108.7</v>
      </c>
      <c r="T18" s="91">
        <v>126.38</v>
      </c>
      <c r="U18" s="91">
        <v>136.78</v>
      </c>
      <c r="V18" s="91">
        <v>162.78</v>
      </c>
      <c r="W18" s="91">
        <v>178.38</v>
      </c>
      <c r="X18" s="91">
        <v>214.78</v>
      </c>
      <c r="Y18" s="91">
        <v>256.38</v>
      </c>
      <c r="Z18" s="91">
        <v>297.98</v>
      </c>
      <c r="AA18" s="91">
        <v>339.58</v>
      </c>
      <c r="AB18" s="91">
        <v>366.62</v>
      </c>
      <c r="AC18" s="91">
        <v>408.22</v>
      </c>
      <c r="AD18" s="91">
        <v>464.38</v>
      </c>
      <c r="AE18" s="91">
        <v>533.02</v>
      </c>
      <c r="AF18" s="91">
        <v>685.9</v>
      </c>
      <c r="AG18" s="91">
        <v>852.3</v>
      </c>
      <c r="AH18" s="92">
        <v>1005.18</v>
      </c>
      <c r="AI18" s="112" t="s">
        <v>96</v>
      </c>
    </row>
    <row r="19" spans="1:35" hidden="1" x14ac:dyDescent="0.2">
      <c r="A19" s="2" t="b">
        <v>0</v>
      </c>
      <c r="B19" s="67" t="str">
        <f>A19&amp;TAX[[#This Row],[UP]]</f>
        <v>FALSCHF</v>
      </c>
      <c r="C19" s="64" t="str">
        <f>A19&amp;TAX[[#This Row],[Übersetzungs-erfordernisse
E = Englisch + Anspr in Landessprache
V=Vollübersetzung
A = nur Ansprüche]]&amp;TAX[[#This Row],[UP]]</f>
        <v>FALSCHEF</v>
      </c>
      <c r="D19" s="80" t="s">
        <v>68</v>
      </c>
      <c r="E19" s="80" t="s">
        <v>33</v>
      </c>
      <c r="F19" s="81" t="s">
        <v>170</v>
      </c>
      <c r="G19" s="89" t="s">
        <v>158</v>
      </c>
      <c r="H19" s="90">
        <v>1440</v>
      </c>
      <c r="I19" s="91"/>
      <c r="J19" s="91"/>
      <c r="K19" s="91"/>
      <c r="L19" s="91">
        <v>425</v>
      </c>
      <c r="M19" s="91">
        <v>649</v>
      </c>
      <c r="N19" s="91">
        <v>1440</v>
      </c>
      <c r="O19" s="91">
        <v>0</v>
      </c>
      <c r="P19" s="91">
        <v>92.68</v>
      </c>
      <c r="Q19" s="91">
        <v>92.68</v>
      </c>
      <c r="R19" s="91">
        <v>331.38</v>
      </c>
      <c r="S19" s="91">
        <v>405.97</v>
      </c>
      <c r="T19" s="91">
        <v>536.51</v>
      </c>
      <c r="U19" s="91">
        <v>536.51</v>
      </c>
      <c r="V19" s="91">
        <v>536.51</v>
      </c>
      <c r="W19" s="91">
        <v>536.51</v>
      </c>
      <c r="X19" s="91">
        <v>536.51</v>
      </c>
      <c r="Y19" s="91">
        <v>536.51</v>
      </c>
      <c r="Z19" s="91">
        <v>536.51</v>
      </c>
      <c r="AA19" s="91">
        <v>555.16</v>
      </c>
      <c r="AB19" s="91">
        <v>555.16</v>
      </c>
      <c r="AC19" s="91">
        <v>555.16</v>
      </c>
      <c r="AD19" s="91">
        <v>555.16</v>
      </c>
      <c r="AE19" s="91">
        <v>573.80999999999995</v>
      </c>
      <c r="AF19" s="91">
        <v>573.80999999999995</v>
      </c>
      <c r="AG19" s="91">
        <v>592.46</v>
      </c>
      <c r="AH19" s="92">
        <v>592.46</v>
      </c>
      <c r="AI19" s="112" t="s">
        <v>96</v>
      </c>
    </row>
    <row r="20" spans="1:35" x14ac:dyDescent="0.2">
      <c r="A20" s="2" t="b">
        <v>1</v>
      </c>
      <c r="B20" s="67" t="str">
        <f>A20&amp;TAX[[#This Row],[UP]]</f>
        <v>WAHRF</v>
      </c>
      <c r="C20" s="64" t="str">
        <f>A20&amp;TAX[[#This Row],[Übersetzungs-erfordernisse
E = Englisch + Anspr in Landessprache
V=Vollübersetzung
A = nur Ansprüche]]&amp;TAX[[#This Row],[UP]]</f>
        <v>WAHREF</v>
      </c>
      <c r="D20" s="80" t="s">
        <v>47</v>
      </c>
      <c r="E20" s="80" t="s">
        <v>8</v>
      </c>
      <c r="F20" s="81" t="s">
        <v>170</v>
      </c>
      <c r="G20" s="89" t="s">
        <v>158</v>
      </c>
      <c r="H20" s="90"/>
      <c r="I20" s="91"/>
      <c r="J20" s="91"/>
      <c r="K20" s="91"/>
      <c r="L20" s="91">
        <v>425</v>
      </c>
      <c r="M20" s="91">
        <v>250</v>
      </c>
      <c r="N20" s="91"/>
      <c r="O20" s="91">
        <v>0</v>
      </c>
      <c r="P20" s="91">
        <v>0</v>
      </c>
      <c r="Q20" s="91">
        <v>92.46</v>
      </c>
      <c r="R20" s="91">
        <v>122.46</v>
      </c>
      <c r="S20" s="91">
        <v>146.46</v>
      </c>
      <c r="T20" s="91">
        <v>166.46</v>
      </c>
      <c r="U20" s="91">
        <v>182.46</v>
      </c>
      <c r="V20" s="91">
        <v>208.46</v>
      </c>
      <c r="W20" s="91">
        <v>226.46</v>
      </c>
      <c r="X20" s="91">
        <v>252.46</v>
      </c>
      <c r="Y20" s="91">
        <v>274.45999999999998</v>
      </c>
      <c r="Z20" s="91">
        <v>297.45999999999998</v>
      </c>
      <c r="AA20" s="91">
        <v>317.45999999999998</v>
      </c>
      <c r="AB20" s="91">
        <v>343.46</v>
      </c>
      <c r="AC20" s="91">
        <v>367.46</v>
      </c>
      <c r="AD20" s="91">
        <v>388.46</v>
      </c>
      <c r="AE20" s="91">
        <v>414.46</v>
      </c>
      <c r="AF20" s="91">
        <v>440.46</v>
      </c>
      <c r="AG20" s="91">
        <v>470.46</v>
      </c>
      <c r="AH20" s="92">
        <v>500.46</v>
      </c>
      <c r="AI20" s="112" t="s">
        <v>96</v>
      </c>
    </row>
    <row r="21" spans="1:35" hidden="1" x14ac:dyDescent="0.2">
      <c r="A21" s="2"/>
      <c r="B21" s="67" t="str">
        <f>A21&amp;TAX[[#This Row],[UP]]</f>
        <v>F</v>
      </c>
      <c r="C21" s="64" t="str">
        <f>A21&amp;TAX[[#This Row],[Übersetzungs-erfordernisse
E = Englisch + Anspr in Landessprache
V=Vollübersetzung
A = nur Ansprüche]]&amp;TAX[[#This Row],[UP]]</f>
        <v>EF</v>
      </c>
      <c r="D21" s="78" t="s">
        <v>41</v>
      </c>
      <c r="E21" s="78" t="s">
        <v>9</v>
      </c>
      <c r="F21" s="79" t="s">
        <v>170</v>
      </c>
      <c r="G21" s="89" t="s">
        <v>158</v>
      </c>
      <c r="H21" s="90"/>
      <c r="I21" s="91"/>
      <c r="J21" s="91"/>
      <c r="K21" s="91"/>
      <c r="L21" s="91">
        <v>425</v>
      </c>
      <c r="M21" s="91">
        <v>722</v>
      </c>
      <c r="N21" s="91"/>
      <c r="O21" s="91">
        <v>0</v>
      </c>
      <c r="P21" s="91">
        <v>168.5</v>
      </c>
      <c r="Q21" s="91">
        <v>168.5</v>
      </c>
      <c r="R21" s="91">
        <v>185.08</v>
      </c>
      <c r="S21" s="91">
        <v>196.14</v>
      </c>
      <c r="T21" s="91">
        <v>207.19</v>
      </c>
      <c r="U21" s="91">
        <v>223.78</v>
      </c>
      <c r="V21" s="91">
        <v>240.36</v>
      </c>
      <c r="W21" s="91">
        <v>262.47000000000003</v>
      </c>
      <c r="X21" s="91">
        <v>284.58</v>
      </c>
      <c r="Y21" s="91">
        <v>306.7</v>
      </c>
      <c r="Z21" s="91">
        <v>330.19</v>
      </c>
      <c r="AA21" s="91">
        <v>357.83</v>
      </c>
      <c r="AB21" s="91">
        <v>396.53</v>
      </c>
      <c r="AC21" s="91">
        <v>436.6</v>
      </c>
      <c r="AD21" s="91">
        <v>475.3</v>
      </c>
      <c r="AE21" s="91">
        <v>526.42999999999995</v>
      </c>
      <c r="AF21" s="91">
        <v>572.04</v>
      </c>
      <c r="AG21" s="91">
        <v>620.41</v>
      </c>
      <c r="AH21" s="92">
        <v>677.07</v>
      </c>
      <c r="AI21" s="112" t="s">
        <v>96</v>
      </c>
    </row>
    <row r="22" spans="1:35" hidden="1" x14ac:dyDescent="0.2">
      <c r="A22" s="2"/>
      <c r="B22" s="67" t="str">
        <f>A22&amp;TAX[[#This Row],[UP]]</f>
        <v>T</v>
      </c>
      <c r="C22" s="64" t="str">
        <f>A22&amp;TAX[[#This Row],[Übersetzungs-erfordernisse
E = Englisch + Anspr in Landessprache
V=Vollübersetzung
A = nur Ansprüche]]&amp;TAX[[#This Row],[UP]]</f>
        <v>VITT</v>
      </c>
      <c r="D22" s="76" t="s">
        <v>42</v>
      </c>
      <c r="E22" s="76" t="s">
        <v>11</v>
      </c>
      <c r="F22" s="77" t="s">
        <v>168</v>
      </c>
      <c r="G22" s="89" t="s">
        <v>163</v>
      </c>
      <c r="H22" s="90">
        <v>1512</v>
      </c>
      <c r="I22" s="91">
        <v>425</v>
      </c>
      <c r="J22" s="91">
        <v>430</v>
      </c>
      <c r="K22" s="91">
        <f>IF(A22=FALSE,0,IF(N42=1512,0,1512))</f>
        <v>0</v>
      </c>
      <c r="L22" s="91"/>
      <c r="M22" s="91"/>
      <c r="N22" s="91"/>
      <c r="O22" s="91">
        <v>0</v>
      </c>
      <c r="P22" s="91">
        <v>0</v>
      </c>
      <c r="Q22" s="91">
        <v>0</v>
      </c>
      <c r="R22" s="91">
        <v>0</v>
      </c>
      <c r="S22" s="91">
        <v>81.25</v>
      </c>
      <c r="T22" s="91">
        <v>111.25</v>
      </c>
      <c r="U22" s="91">
        <v>141.25</v>
      </c>
      <c r="V22" s="91">
        <v>191.25</v>
      </c>
      <c r="W22" s="91">
        <v>221.25</v>
      </c>
      <c r="X22" s="91">
        <v>251.25</v>
      </c>
      <c r="Y22" s="91">
        <v>331.25</v>
      </c>
      <c r="Z22" s="91">
        <v>431.25</v>
      </c>
      <c r="AA22" s="91">
        <v>551.25</v>
      </c>
      <c r="AB22" s="91">
        <v>621.25</v>
      </c>
      <c r="AC22" s="91">
        <v>671.25</v>
      </c>
      <c r="AD22" s="91">
        <v>671.25</v>
      </c>
      <c r="AE22" s="91">
        <v>671.25</v>
      </c>
      <c r="AF22" s="91">
        <v>671.25</v>
      </c>
      <c r="AG22" s="91">
        <v>671.25</v>
      </c>
      <c r="AH22" s="92">
        <v>671.25</v>
      </c>
      <c r="AI22" s="112" t="s">
        <v>96</v>
      </c>
    </row>
    <row r="23" spans="1:35" hidden="1" x14ac:dyDescent="0.2">
      <c r="A23" s="2"/>
      <c r="B23" s="67" t="str">
        <f>A23&amp;TAX[[#This Row],[UP]]</f>
        <v>F</v>
      </c>
      <c r="C23" s="64" t="str">
        <f>A23&amp;TAX[[#This Row],[Übersetzungs-erfordernisse
E = Englisch + Anspr in Landessprache
V=Vollübersetzung
A = nur Ansprüche]]&amp;TAX[[#This Row],[UP]]</f>
        <v>F</v>
      </c>
      <c r="D23" s="107" t="s">
        <v>109</v>
      </c>
      <c r="E23" s="107" t="s">
        <v>107</v>
      </c>
      <c r="F23" s="109" t="s">
        <v>170</v>
      </c>
      <c r="G23" s="89"/>
      <c r="H23" s="90"/>
      <c r="I23" s="91"/>
      <c r="J23" s="91"/>
      <c r="K23" s="91"/>
      <c r="L23" s="91"/>
      <c r="M23" s="91"/>
      <c r="N23" s="91"/>
      <c r="O23" s="91">
        <v>0</v>
      </c>
      <c r="P23" s="91">
        <v>0</v>
      </c>
      <c r="Q23" s="91">
        <v>239.42</v>
      </c>
      <c r="R23" s="91">
        <v>250.72</v>
      </c>
      <c r="S23" s="91">
        <v>318.55</v>
      </c>
      <c r="T23" s="91">
        <v>363.76</v>
      </c>
      <c r="U23" s="91">
        <v>408.97</v>
      </c>
      <c r="V23" s="91">
        <v>454.19</v>
      </c>
      <c r="W23" s="91">
        <v>499.4</v>
      </c>
      <c r="X23" s="91">
        <v>544.62</v>
      </c>
      <c r="Y23" s="91">
        <v>601.14</v>
      </c>
      <c r="Z23" s="91">
        <v>657.65</v>
      </c>
      <c r="AA23" s="91">
        <v>714.17</v>
      </c>
      <c r="AB23" s="91">
        <v>770.69</v>
      </c>
      <c r="AC23" s="91">
        <v>827.21</v>
      </c>
      <c r="AD23" s="91">
        <v>895.03</v>
      </c>
      <c r="AE23" s="91">
        <v>962.85</v>
      </c>
      <c r="AF23" s="91">
        <v>1041.97</v>
      </c>
      <c r="AG23" s="91">
        <v>1121.0999999999999</v>
      </c>
      <c r="AH23" s="92">
        <v>1211.53</v>
      </c>
      <c r="AI23" s="112"/>
    </row>
    <row r="24" spans="1:35" hidden="1" x14ac:dyDescent="0.2">
      <c r="A24" s="2" t="b">
        <v>0</v>
      </c>
      <c r="B24" s="67" t="str">
        <f>A24&amp;TAX[[#This Row],[UP]]</f>
        <v>FALSCHT</v>
      </c>
      <c r="C24" s="64" t="str">
        <f>A24&amp;TAX[[#This Row],[Übersetzungs-erfordernisse
E = Englisch + Anspr in Landessprache
V=Vollübersetzung
A = nur Ansprüche]]&amp;TAX[[#This Row],[UP]]</f>
        <v>FALSCHAT</v>
      </c>
      <c r="D24" s="76" t="s">
        <v>50</v>
      </c>
      <c r="E24" s="76" t="s">
        <v>13</v>
      </c>
      <c r="F24" s="77" t="s">
        <v>168</v>
      </c>
      <c r="G24" s="89" t="s">
        <v>160</v>
      </c>
      <c r="H24" s="90"/>
      <c r="I24" s="91">
        <v>425</v>
      </c>
      <c r="J24" s="91">
        <v>279</v>
      </c>
      <c r="K24" s="91"/>
      <c r="L24" s="91"/>
      <c r="M24" s="91"/>
      <c r="N24" s="91"/>
      <c r="O24" s="91">
        <v>0</v>
      </c>
      <c r="P24" s="91">
        <v>0</v>
      </c>
      <c r="Q24" s="91">
        <v>148.66</v>
      </c>
      <c r="R24" s="91">
        <v>159.66</v>
      </c>
      <c r="S24" s="91">
        <v>182.66</v>
      </c>
      <c r="T24" s="91">
        <v>206.66</v>
      </c>
      <c r="U24" s="91">
        <v>229.66</v>
      </c>
      <c r="V24" s="91">
        <v>252.66</v>
      </c>
      <c r="W24" s="91">
        <v>275.66000000000003</v>
      </c>
      <c r="X24" s="91">
        <v>298.66000000000003</v>
      </c>
      <c r="Y24" s="91">
        <v>356.66</v>
      </c>
      <c r="Z24" s="91">
        <v>356.66</v>
      </c>
      <c r="AA24" s="91">
        <v>356.66</v>
      </c>
      <c r="AB24" s="91">
        <v>356.66</v>
      </c>
      <c r="AC24" s="91">
        <v>356.66</v>
      </c>
      <c r="AD24" s="91">
        <v>414.66</v>
      </c>
      <c r="AE24" s="91">
        <v>414.66</v>
      </c>
      <c r="AF24" s="91">
        <v>414.66</v>
      </c>
      <c r="AG24" s="91">
        <v>414.66</v>
      </c>
      <c r="AH24" s="92">
        <v>414.66</v>
      </c>
      <c r="AI24" s="112" t="s">
        <v>96</v>
      </c>
    </row>
    <row r="25" spans="1:35" hidden="1" x14ac:dyDescent="0.2">
      <c r="A25" s="2"/>
      <c r="B25" s="67" t="str">
        <f>A25&amp;TAX[[#This Row],[UP]]</f>
        <v>T</v>
      </c>
      <c r="C25" s="64" t="str">
        <f>A25&amp;TAX[[#This Row],[Übersetzungs-erfordernisse
E = Englisch + Anspr in Landessprache
V=Vollübersetzung
A = nur Ansprüche]]&amp;TAX[[#This Row],[UP]]</f>
        <v>T</v>
      </c>
      <c r="D25" s="76" t="s">
        <v>43</v>
      </c>
      <c r="E25" s="76" t="s">
        <v>14</v>
      </c>
      <c r="F25" s="77" t="s">
        <v>168</v>
      </c>
      <c r="G25" s="89"/>
      <c r="H25" s="90"/>
      <c r="I25" s="91">
        <v>425</v>
      </c>
      <c r="J25" s="91">
        <v>150</v>
      </c>
      <c r="K25" s="91"/>
      <c r="L25" s="91"/>
      <c r="M25" s="91"/>
      <c r="N25" s="91"/>
      <c r="O25" s="91">
        <v>0</v>
      </c>
      <c r="P25" s="91">
        <v>0</v>
      </c>
      <c r="Q25" s="91">
        <v>40.5</v>
      </c>
      <c r="R25" s="91">
        <v>48.5</v>
      </c>
      <c r="S25" s="91">
        <v>59.5</v>
      </c>
      <c r="T25" s="91">
        <v>73.5</v>
      </c>
      <c r="U25" s="91">
        <v>89.5</v>
      </c>
      <c r="V25" s="91">
        <v>106.5</v>
      </c>
      <c r="W25" s="91">
        <v>122.5</v>
      </c>
      <c r="X25" s="91">
        <v>138.5</v>
      </c>
      <c r="Y25" s="91">
        <v>155.5</v>
      </c>
      <c r="Z25" s="91">
        <v>172.5</v>
      </c>
      <c r="AA25" s="91">
        <v>187.5</v>
      </c>
      <c r="AB25" s="91">
        <v>205.5</v>
      </c>
      <c r="AC25" s="91">
        <v>220.5</v>
      </c>
      <c r="AD25" s="91">
        <v>237.5</v>
      </c>
      <c r="AE25" s="91">
        <v>253.5</v>
      </c>
      <c r="AF25" s="91">
        <v>269.5</v>
      </c>
      <c r="AG25" s="91">
        <v>288.5</v>
      </c>
      <c r="AH25" s="92">
        <v>307.5</v>
      </c>
      <c r="AI25" s="112" t="s">
        <v>96</v>
      </c>
    </row>
    <row r="26" spans="1:35" hidden="1" x14ac:dyDescent="0.2">
      <c r="A26" s="2" t="b">
        <v>0</v>
      </c>
      <c r="B26" s="67" t="str">
        <f>A26&amp;TAX[[#This Row],[UP]]</f>
        <v>FALSCHT</v>
      </c>
      <c r="C26" s="64" t="str">
        <f>A26&amp;TAX[[#This Row],[Übersetzungs-erfordernisse
E = Englisch + Anspr in Landessprache
V=Vollübersetzung
A = nur Ansprüche]]&amp;TAX[[#This Row],[UP]]</f>
        <v>FALSCHAT</v>
      </c>
      <c r="D26" s="76" t="s">
        <v>49</v>
      </c>
      <c r="E26" s="76" t="s">
        <v>12</v>
      </c>
      <c r="F26" s="77" t="s">
        <v>168</v>
      </c>
      <c r="G26" s="89" t="s">
        <v>160</v>
      </c>
      <c r="H26" s="90">
        <v>120</v>
      </c>
      <c r="I26" s="91">
        <v>425</v>
      </c>
      <c r="J26" s="91">
        <v>240</v>
      </c>
      <c r="K26" s="91">
        <v>120</v>
      </c>
      <c r="L26" s="91"/>
      <c r="M26" s="91"/>
      <c r="N26" s="91"/>
      <c r="O26" s="91">
        <v>0</v>
      </c>
      <c r="P26" s="91">
        <v>0</v>
      </c>
      <c r="Q26" s="91">
        <v>145.44999999999999</v>
      </c>
      <c r="R26" s="91">
        <v>175.45</v>
      </c>
      <c r="S26" s="91">
        <v>195.45</v>
      </c>
      <c r="T26" s="91">
        <v>215.45</v>
      </c>
      <c r="U26" s="91">
        <v>235.45</v>
      </c>
      <c r="V26" s="91">
        <v>275.45</v>
      </c>
      <c r="W26" s="91">
        <v>325.45</v>
      </c>
      <c r="X26" s="91">
        <v>375.45</v>
      </c>
      <c r="Y26" s="91">
        <v>375.45</v>
      </c>
      <c r="Z26" s="91">
        <v>375.45</v>
      </c>
      <c r="AA26" s="91">
        <v>375.45</v>
      </c>
      <c r="AB26" s="91">
        <v>375.45</v>
      </c>
      <c r="AC26" s="91">
        <v>375.45</v>
      </c>
      <c r="AD26" s="91">
        <v>475.45</v>
      </c>
      <c r="AE26" s="91">
        <v>475.45</v>
      </c>
      <c r="AF26" s="91">
        <v>475.45</v>
      </c>
      <c r="AG26" s="91">
        <v>475.45</v>
      </c>
      <c r="AH26" s="92">
        <v>475.45</v>
      </c>
      <c r="AI26" s="112" t="s">
        <v>96</v>
      </c>
    </row>
    <row r="27" spans="1:35" hidden="1" x14ac:dyDescent="0.2">
      <c r="A27" s="2"/>
      <c r="B27" s="67" t="str">
        <f>A27&amp;TAX[[#This Row],[UP]]</f>
        <v>F</v>
      </c>
      <c r="C27" s="64" t="str">
        <f>A27&amp;TAX[[#This Row],[Übersetzungs-erfordernisse
E = Englisch + Anspr in Landessprache
V=Vollübersetzung
A = nur Ansprüche]]&amp;TAX[[#This Row],[UP]]</f>
        <v>F</v>
      </c>
      <c r="D27" s="104" t="s">
        <v>52</v>
      </c>
      <c r="E27" s="104" t="s">
        <v>16</v>
      </c>
      <c r="F27" s="109" t="s">
        <v>170</v>
      </c>
      <c r="G27" s="89"/>
      <c r="H27" s="90"/>
      <c r="I27" s="91"/>
      <c r="J27" s="91"/>
      <c r="K27" s="91"/>
      <c r="L27" s="91"/>
      <c r="M27" s="91"/>
      <c r="N27" s="91"/>
      <c r="O27" s="91">
        <v>0</v>
      </c>
      <c r="P27" s="91">
        <v>255.82</v>
      </c>
      <c r="Q27" s="91">
        <v>255.82</v>
      </c>
      <c r="R27" s="91">
        <v>255.82</v>
      </c>
      <c r="S27" s="91">
        <v>255.82</v>
      </c>
      <c r="T27" s="91">
        <v>336.83</v>
      </c>
      <c r="U27" s="91">
        <v>391.49</v>
      </c>
      <c r="V27" s="91">
        <v>446.14</v>
      </c>
      <c r="W27" s="91">
        <v>500.8</v>
      </c>
      <c r="X27" s="91">
        <v>663.8</v>
      </c>
      <c r="Y27" s="91">
        <v>936.12</v>
      </c>
      <c r="Z27" s="91">
        <v>936.12</v>
      </c>
      <c r="AA27" s="91">
        <v>936.12</v>
      </c>
      <c r="AB27" s="91">
        <v>936.12</v>
      </c>
      <c r="AC27" s="91">
        <v>936.12</v>
      </c>
      <c r="AD27" s="91">
        <v>1481.72</v>
      </c>
      <c r="AE27" s="91">
        <v>1481.72</v>
      </c>
      <c r="AF27" s="91">
        <v>1481.72</v>
      </c>
      <c r="AG27" s="91">
        <v>1481.72</v>
      </c>
      <c r="AH27" s="92">
        <v>1481.72</v>
      </c>
      <c r="AI27" s="112"/>
    </row>
    <row r="28" spans="1:35" hidden="1" x14ac:dyDescent="0.2">
      <c r="A28" s="2"/>
      <c r="B28" s="67" t="str">
        <f>A28&amp;TAX[[#This Row],[UP]]</f>
        <v>F</v>
      </c>
      <c r="C28" s="64" t="str">
        <f>A28&amp;TAX[[#This Row],[Übersetzungs-erfordernisse
E = Englisch + Anspr in Landessprache
V=Vollübersetzung
A = nur Ansprüche]]&amp;TAX[[#This Row],[UP]]</f>
        <v>F</v>
      </c>
      <c r="D28" s="78" t="s">
        <v>54</v>
      </c>
      <c r="E28" s="78" t="s">
        <v>18</v>
      </c>
      <c r="F28" s="79" t="s">
        <v>170</v>
      </c>
      <c r="G28" s="89"/>
      <c r="H28" s="90"/>
      <c r="I28" s="91"/>
      <c r="J28" s="91"/>
      <c r="K28" s="91"/>
      <c r="L28" s="91">
        <v>425</v>
      </c>
      <c r="M28" s="91">
        <v>350</v>
      </c>
      <c r="N28" s="91"/>
      <c r="O28" s="91">
        <v>0</v>
      </c>
      <c r="P28" s="91">
        <v>37.5</v>
      </c>
      <c r="Q28" s="91">
        <v>57.5</v>
      </c>
      <c r="R28" s="91">
        <v>62.5</v>
      </c>
      <c r="S28" s="91">
        <v>97.5</v>
      </c>
      <c r="T28" s="91">
        <v>127.5</v>
      </c>
      <c r="U28" s="91">
        <v>142.5</v>
      </c>
      <c r="V28" s="91">
        <v>147.5</v>
      </c>
      <c r="W28" s="91">
        <v>157.5</v>
      </c>
      <c r="X28" s="91">
        <v>177.5</v>
      </c>
      <c r="Y28" s="91">
        <v>217.5</v>
      </c>
      <c r="Z28" s="91">
        <v>252.5</v>
      </c>
      <c r="AA28" s="91">
        <v>287.5</v>
      </c>
      <c r="AB28" s="91">
        <v>332.5</v>
      </c>
      <c r="AC28" s="91">
        <v>347.5</v>
      </c>
      <c r="AD28" s="91">
        <v>362.5</v>
      </c>
      <c r="AE28" s="91">
        <v>372.5</v>
      </c>
      <c r="AF28" s="91">
        <v>377.5</v>
      </c>
      <c r="AG28" s="91">
        <v>397.5</v>
      </c>
      <c r="AH28" s="92">
        <v>422.5</v>
      </c>
      <c r="AI28" s="112" t="s">
        <v>96</v>
      </c>
    </row>
    <row r="29" spans="1:35" hidden="1" x14ac:dyDescent="0.2">
      <c r="A29" s="2"/>
      <c r="B29" s="67" t="str">
        <f>A29&amp;TAX[[#This Row],[UP]]</f>
        <v>F</v>
      </c>
      <c r="C29" s="64" t="str">
        <f>A29&amp;TAX[[#This Row],[Übersetzungs-erfordernisse
E = Englisch + Anspr in Landessprache
V=Vollübersetzung
A = nur Ansprüche]]&amp;TAX[[#This Row],[UP]]</f>
        <v>F</v>
      </c>
      <c r="D29" s="104" t="s">
        <v>53</v>
      </c>
      <c r="E29" s="104" t="s">
        <v>17</v>
      </c>
      <c r="F29" s="109" t="s">
        <v>170</v>
      </c>
      <c r="G29" s="89"/>
      <c r="H29" s="90"/>
      <c r="I29" s="91"/>
      <c r="J29" s="91"/>
      <c r="K29" s="91"/>
      <c r="L29" s="91"/>
      <c r="M29" s="91"/>
      <c r="N29" s="91"/>
      <c r="O29" s="91">
        <v>0</v>
      </c>
      <c r="P29" s="91">
        <v>199.25</v>
      </c>
      <c r="Q29" s="91">
        <v>199.25</v>
      </c>
      <c r="R29" s="91">
        <v>199.25</v>
      </c>
      <c r="S29" s="91">
        <v>199.25</v>
      </c>
      <c r="T29" s="91">
        <v>407.25</v>
      </c>
      <c r="U29" s="91">
        <v>407.25</v>
      </c>
      <c r="V29" s="91">
        <v>407.25</v>
      </c>
      <c r="W29" s="91">
        <v>407.25</v>
      </c>
      <c r="X29" s="91">
        <v>407.25</v>
      </c>
      <c r="Y29" s="91">
        <v>615.25</v>
      </c>
      <c r="Z29" s="91">
        <v>615.25</v>
      </c>
      <c r="AA29" s="91">
        <v>615.25</v>
      </c>
      <c r="AB29" s="91">
        <v>615.25</v>
      </c>
      <c r="AC29" s="91">
        <v>615.25</v>
      </c>
      <c r="AD29" s="91">
        <v>823.25</v>
      </c>
      <c r="AE29" s="91">
        <v>823.25</v>
      </c>
      <c r="AF29" s="91">
        <v>823.25</v>
      </c>
      <c r="AG29" s="91">
        <v>823.25</v>
      </c>
      <c r="AH29" s="92">
        <v>823.25</v>
      </c>
      <c r="AI29" s="112"/>
    </row>
    <row r="30" spans="1:35" hidden="1" x14ac:dyDescent="0.2">
      <c r="A30" s="2"/>
      <c r="B30" s="67" t="str">
        <f>A30&amp;TAX[[#This Row],[UP]]</f>
        <v>F</v>
      </c>
      <c r="C30" s="64" t="str">
        <f>A30&amp;TAX[[#This Row],[Übersetzungs-erfordernisse
E = Englisch + Anspr in Landessprache
V=Vollübersetzung
A = nur Ansprüche]]&amp;TAX[[#This Row],[UP]]</f>
        <v>F</v>
      </c>
      <c r="D30" s="104" t="s">
        <v>72</v>
      </c>
      <c r="E30" s="104" t="s">
        <v>19</v>
      </c>
      <c r="F30" s="109" t="s">
        <v>170</v>
      </c>
      <c r="G30" s="89"/>
      <c r="H30" s="90"/>
      <c r="I30" s="91"/>
      <c r="J30" s="91"/>
      <c r="K30" s="91"/>
      <c r="L30" s="91"/>
      <c r="M30" s="91"/>
      <c r="N30" s="91"/>
      <c r="O30" s="91">
        <v>0</v>
      </c>
      <c r="P30" s="91">
        <v>0</v>
      </c>
      <c r="Q30" s="91">
        <v>110.5</v>
      </c>
      <c r="R30" s="91">
        <v>120.5</v>
      </c>
      <c r="S30" s="91">
        <v>130.5</v>
      </c>
      <c r="T30" s="91">
        <v>140.5</v>
      </c>
      <c r="U30" s="91">
        <v>150.5</v>
      </c>
      <c r="V30" s="91">
        <v>170.5</v>
      </c>
      <c r="W30" s="91">
        <v>195.5</v>
      </c>
      <c r="X30" s="91">
        <v>220.5</v>
      </c>
      <c r="Y30" s="91">
        <v>245.5</v>
      </c>
      <c r="Z30" s="91">
        <v>270.5</v>
      </c>
      <c r="AA30" s="91">
        <v>295.5</v>
      </c>
      <c r="AB30" s="91">
        <v>320.5</v>
      </c>
      <c r="AC30" s="91">
        <v>345.5</v>
      </c>
      <c r="AD30" s="91">
        <v>370.5</v>
      </c>
      <c r="AE30" s="91">
        <v>395.5</v>
      </c>
      <c r="AF30" s="91">
        <v>420.5</v>
      </c>
      <c r="AG30" s="91">
        <v>445.5</v>
      </c>
      <c r="AH30" s="92">
        <v>470.5</v>
      </c>
      <c r="AI30" s="112"/>
    </row>
    <row r="31" spans="1:35" hidden="1" x14ac:dyDescent="0.2">
      <c r="A31" s="2"/>
      <c r="B31" s="67" t="str">
        <f>A31&amp;TAX[[#This Row],[UP]]</f>
        <v>F</v>
      </c>
      <c r="C31" s="64" t="str">
        <f>A31&amp;TAX[[#This Row],[Übersetzungs-erfordernisse
E = Englisch + Anspr in Landessprache
V=Vollübersetzung
A = nur Ansprüche]]&amp;TAX[[#This Row],[UP]]</f>
        <v>AF</v>
      </c>
      <c r="D31" s="78" t="s">
        <v>73</v>
      </c>
      <c r="E31" s="78" t="s">
        <v>0</v>
      </c>
      <c r="F31" s="79" t="s">
        <v>170</v>
      </c>
      <c r="G31" s="89" t="s">
        <v>160</v>
      </c>
      <c r="H31" s="90">
        <v>30</v>
      </c>
      <c r="I31" s="91"/>
      <c r="J31" s="91"/>
      <c r="K31" s="91"/>
      <c r="L31" s="91">
        <v>425</v>
      </c>
      <c r="M31" s="91">
        <v>100</v>
      </c>
      <c r="N31" s="91">
        <v>30</v>
      </c>
      <c r="O31" s="91">
        <v>0</v>
      </c>
      <c r="P31" s="91">
        <v>0</v>
      </c>
      <c r="Q31" s="91">
        <v>56.98</v>
      </c>
      <c r="R31" s="91">
        <v>59.11</v>
      </c>
      <c r="S31" s="91">
        <v>62.29</v>
      </c>
      <c r="T31" s="91">
        <v>66.540000000000006</v>
      </c>
      <c r="U31" s="91">
        <v>69.73</v>
      </c>
      <c r="V31" s="91">
        <v>72.92</v>
      </c>
      <c r="W31" s="91">
        <v>77.17</v>
      </c>
      <c r="X31" s="91">
        <v>94.18</v>
      </c>
      <c r="Y31" s="91">
        <v>111.18</v>
      </c>
      <c r="Z31" s="91">
        <v>131.37</v>
      </c>
      <c r="AA31" s="91">
        <v>147.31</v>
      </c>
      <c r="AB31" s="91">
        <v>163.25</v>
      </c>
      <c r="AC31" s="91">
        <v>184.5</v>
      </c>
      <c r="AD31" s="91">
        <v>200.45</v>
      </c>
      <c r="AE31" s="91">
        <v>216.39</v>
      </c>
      <c r="AF31" s="91">
        <v>232.33</v>
      </c>
      <c r="AG31" s="91">
        <v>253.58</v>
      </c>
      <c r="AH31" s="92">
        <v>269.52</v>
      </c>
      <c r="AI31" s="112" t="s">
        <v>96</v>
      </c>
    </row>
    <row r="32" spans="1:35" hidden="1" x14ac:dyDescent="0.2">
      <c r="A32" s="2"/>
      <c r="B32" s="67" t="str">
        <f>A32&amp;TAX[[#This Row],[UP]]</f>
        <v>T</v>
      </c>
      <c r="C32" s="64" t="str">
        <f>A32&amp;TAX[[#This Row],[Übersetzungs-erfordernisse
E = Englisch + Anspr in Landessprache
V=Vollübersetzung
A = nur Ansprüche]]&amp;TAX[[#This Row],[UP]]</f>
        <v>ET</v>
      </c>
      <c r="D32" s="76" t="s">
        <v>51</v>
      </c>
      <c r="E32" s="76" t="s">
        <v>15</v>
      </c>
      <c r="F32" s="77" t="s">
        <v>168</v>
      </c>
      <c r="G32" s="89" t="s">
        <v>158</v>
      </c>
      <c r="H32" s="90"/>
      <c r="I32" s="91">
        <v>425</v>
      </c>
      <c r="J32" s="91">
        <v>250</v>
      </c>
      <c r="K32" s="91"/>
      <c r="L32" s="91"/>
      <c r="M32" s="91"/>
      <c r="N32" s="91"/>
      <c r="O32" s="91">
        <v>0</v>
      </c>
      <c r="P32" s="91">
        <v>0</v>
      </c>
      <c r="Q32" s="91">
        <v>134.08000000000001</v>
      </c>
      <c r="R32" s="91">
        <v>145.72999999999999</v>
      </c>
      <c r="S32" s="91">
        <v>157.37</v>
      </c>
      <c r="T32" s="91">
        <v>169.02</v>
      </c>
      <c r="U32" s="91">
        <v>180.67</v>
      </c>
      <c r="V32" s="91">
        <v>192.31</v>
      </c>
      <c r="W32" s="91">
        <v>203.96</v>
      </c>
      <c r="X32" s="91">
        <v>215.61</v>
      </c>
      <c r="Y32" s="91">
        <v>227.26</v>
      </c>
      <c r="Z32" s="91">
        <v>238.9</v>
      </c>
      <c r="AA32" s="91">
        <v>240.55</v>
      </c>
      <c r="AB32" s="91">
        <v>262.2</v>
      </c>
      <c r="AC32" s="91">
        <v>273.24</v>
      </c>
      <c r="AD32" s="91">
        <v>285.49</v>
      </c>
      <c r="AE32" s="91">
        <v>297.14</v>
      </c>
      <c r="AF32" s="91">
        <v>308.77999999999997</v>
      </c>
      <c r="AG32" s="91">
        <v>320.43</v>
      </c>
      <c r="AH32" s="92">
        <v>332.08</v>
      </c>
      <c r="AI32" s="112" t="s">
        <v>96</v>
      </c>
    </row>
    <row r="33" spans="1:35" hidden="1" x14ac:dyDescent="0.2">
      <c r="A33" s="2"/>
      <c r="B33" s="67" t="str">
        <f>A33&amp;TAX[[#This Row],[UP]]</f>
        <v>T</v>
      </c>
      <c r="C33" s="64" t="str">
        <f>A33&amp;TAX[[#This Row],[Übersetzungs-erfordernisse
E = Englisch + Anspr in Landessprache
V=Vollübersetzung
A = nur Ansprüche]]&amp;TAX[[#This Row],[UP]]</f>
        <v>ET</v>
      </c>
      <c r="D33" s="76" t="s">
        <v>55</v>
      </c>
      <c r="E33" s="76" t="s">
        <v>20</v>
      </c>
      <c r="F33" s="77" t="s">
        <v>168</v>
      </c>
      <c r="G33" s="89" t="s">
        <v>158</v>
      </c>
      <c r="H33" s="90">
        <v>198</v>
      </c>
      <c r="I33" s="91">
        <v>425</v>
      </c>
      <c r="J33" s="91">
        <v>460</v>
      </c>
      <c r="K33" s="91">
        <v>198</v>
      </c>
      <c r="L33" s="91"/>
      <c r="M33" s="91"/>
      <c r="N33" s="91"/>
      <c r="O33" s="91">
        <v>0</v>
      </c>
      <c r="P33" s="91">
        <v>0</v>
      </c>
      <c r="Q33" s="91">
        <v>0</v>
      </c>
      <c r="R33" s="91">
        <v>47.5</v>
      </c>
      <c r="S33" s="91">
        <v>107.5</v>
      </c>
      <c r="T33" s="91">
        <v>167.5</v>
      </c>
      <c r="U33" s="91">
        <v>227.5</v>
      </c>
      <c r="V33" s="91">
        <v>287.5</v>
      </c>
      <c r="W33" s="91">
        <v>347.5</v>
      </c>
      <c r="X33" s="91">
        <v>407.5</v>
      </c>
      <c r="Y33" s="91">
        <v>507.5</v>
      </c>
      <c r="Z33" s="91">
        <v>607.5</v>
      </c>
      <c r="AA33" s="91">
        <v>707.5</v>
      </c>
      <c r="AB33" s="91">
        <v>807.5</v>
      </c>
      <c r="AC33" s="91">
        <v>907.5</v>
      </c>
      <c r="AD33" s="91">
        <v>1007.5</v>
      </c>
      <c r="AE33" s="91">
        <v>1107.5</v>
      </c>
      <c r="AF33" s="91">
        <v>1207.5</v>
      </c>
      <c r="AG33" s="91">
        <v>1307.5</v>
      </c>
      <c r="AH33" s="92">
        <v>1407.5</v>
      </c>
      <c r="AI33" s="112" t="s">
        <v>96</v>
      </c>
    </row>
    <row r="34" spans="1:35" hidden="1" x14ac:dyDescent="0.2">
      <c r="A34" s="2"/>
      <c r="B34" s="67" t="str">
        <f>A34&amp;TAX[[#This Row],[UP]]</f>
        <v>F</v>
      </c>
      <c r="C34" s="64" t="str">
        <f>A34&amp;TAX[[#This Row],[Übersetzungs-erfordernisse
E = Englisch + Anspr in Landessprache
V=Vollübersetzung
A = nur Ansprüche]]&amp;TAX[[#This Row],[UP]]</f>
        <v>EF</v>
      </c>
      <c r="D34" s="78" t="s">
        <v>56</v>
      </c>
      <c r="E34" s="78" t="s">
        <v>21</v>
      </c>
      <c r="F34" s="79" t="s">
        <v>170</v>
      </c>
      <c r="G34" s="89" t="s">
        <v>158</v>
      </c>
      <c r="H34" s="90">
        <v>210</v>
      </c>
      <c r="I34" s="91"/>
      <c r="J34" s="91"/>
      <c r="K34" s="91"/>
      <c r="L34" s="91">
        <v>425</v>
      </c>
      <c r="M34" s="91">
        <v>975</v>
      </c>
      <c r="N34" s="91">
        <v>210</v>
      </c>
      <c r="O34" s="91">
        <v>0</v>
      </c>
      <c r="P34" s="91">
        <v>0</v>
      </c>
      <c r="Q34" s="91">
        <v>85.8</v>
      </c>
      <c r="R34" s="91">
        <v>158.5</v>
      </c>
      <c r="S34" s="91">
        <v>192.06</v>
      </c>
      <c r="T34" s="91">
        <v>231.21</v>
      </c>
      <c r="U34" s="91">
        <v>253.58</v>
      </c>
      <c r="V34" s="91">
        <v>292.73</v>
      </c>
      <c r="W34" s="91">
        <v>326.29000000000002</v>
      </c>
      <c r="X34" s="91">
        <v>365.44</v>
      </c>
      <c r="Y34" s="91">
        <v>398.99</v>
      </c>
      <c r="Z34" s="91">
        <v>438.14</v>
      </c>
      <c r="AA34" s="91">
        <v>477.29</v>
      </c>
      <c r="AB34" s="91">
        <v>510.85</v>
      </c>
      <c r="AC34" s="91">
        <v>550</v>
      </c>
      <c r="AD34" s="91">
        <v>589.15</v>
      </c>
      <c r="AE34" s="91">
        <v>622.71</v>
      </c>
      <c r="AF34" s="91">
        <v>656.26</v>
      </c>
      <c r="AG34" s="91">
        <v>701</v>
      </c>
      <c r="AH34" s="92">
        <v>734.56</v>
      </c>
      <c r="AI34" s="112" t="s">
        <v>96</v>
      </c>
    </row>
    <row r="35" spans="1:35" hidden="1" x14ac:dyDescent="0.2">
      <c r="A35" s="2" t="b">
        <v>0</v>
      </c>
      <c r="B35" s="67" t="str">
        <f>A35&amp;TAX[[#This Row],[UP]]</f>
        <v>FALSCHF</v>
      </c>
      <c r="C35" s="64" t="str">
        <f>A35&amp;TAX[[#This Row],[Übersetzungs-erfordernisse
E = Englisch + Anspr in Landessprache
V=Vollübersetzung
A = nur Ansprüche]]&amp;TAX[[#This Row],[UP]]</f>
        <v>FALSCHVF</v>
      </c>
      <c r="D35" s="80" t="s">
        <v>58</v>
      </c>
      <c r="E35" s="80" t="s">
        <v>101</v>
      </c>
      <c r="F35" s="81" t="s">
        <v>170</v>
      </c>
      <c r="G35" s="89" t="s">
        <v>159</v>
      </c>
      <c r="H35" s="90">
        <v>1728</v>
      </c>
      <c r="I35" s="91"/>
      <c r="J35" s="91"/>
      <c r="K35" s="91"/>
      <c r="L35" s="91">
        <v>425</v>
      </c>
      <c r="M35" s="91">
        <v>540</v>
      </c>
      <c r="N35" s="91">
        <v>1728</v>
      </c>
      <c r="O35" s="91">
        <v>0</v>
      </c>
      <c r="P35" s="91">
        <v>55.34</v>
      </c>
      <c r="Q35" s="91">
        <v>55.34</v>
      </c>
      <c r="R35" s="91">
        <v>82.38</v>
      </c>
      <c r="S35" s="91">
        <v>96.94</v>
      </c>
      <c r="T35" s="91">
        <v>111.5</v>
      </c>
      <c r="U35" s="91">
        <v>127.1</v>
      </c>
      <c r="V35" s="91">
        <v>141.66</v>
      </c>
      <c r="W35" s="91">
        <v>171.82</v>
      </c>
      <c r="X35" s="91">
        <v>200.94</v>
      </c>
      <c r="Y35" s="91">
        <v>231.1</v>
      </c>
      <c r="Z35" s="91">
        <v>245.66</v>
      </c>
      <c r="AA35" s="91">
        <v>275.82</v>
      </c>
      <c r="AB35" s="91">
        <v>290.38</v>
      </c>
      <c r="AC35" s="91">
        <v>319.5</v>
      </c>
      <c r="AD35" s="91">
        <v>349.66</v>
      </c>
      <c r="AE35" s="91">
        <v>379.82</v>
      </c>
      <c r="AF35" s="91">
        <v>408.94</v>
      </c>
      <c r="AG35" s="91">
        <v>439.1</v>
      </c>
      <c r="AH35" s="92">
        <v>468.22</v>
      </c>
      <c r="AI35" s="112" t="s">
        <v>96</v>
      </c>
    </row>
    <row r="36" spans="1:35" hidden="1" x14ac:dyDescent="0.2">
      <c r="A36" s="2"/>
      <c r="B36" s="67" t="str">
        <f>A36&amp;TAX[[#This Row],[UP]]</f>
        <v>T</v>
      </c>
      <c r="C36" s="64" t="str">
        <f>A36&amp;TAX[[#This Row],[Übersetzungs-erfordernisse
E = Englisch + Anspr in Landessprache
V=Vollübersetzung
A = nur Ansprüche]]&amp;TAX[[#This Row],[UP]]</f>
        <v>VT</v>
      </c>
      <c r="D36" s="76" t="s">
        <v>59</v>
      </c>
      <c r="E36" s="76" t="s">
        <v>23</v>
      </c>
      <c r="F36" s="77" t="s">
        <v>168</v>
      </c>
      <c r="G36" s="89" t="s">
        <v>159</v>
      </c>
      <c r="H36" s="90">
        <v>1080</v>
      </c>
      <c r="I36" s="91">
        <v>425</v>
      </c>
      <c r="J36" s="91">
        <v>295</v>
      </c>
      <c r="K36" s="91">
        <v>1080</v>
      </c>
      <c r="L36" s="91"/>
      <c r="M36" s="91"/>
      <c r="N36" s="91"/>
      <c r="O36" s="91">
        <v>0</v>
      </c>
      <c r="P36" s="91">
        <v>0</v>
      </c>
      <c r="Q36" s="91">
        <v>30.51</v>
      </c>
      <c r="R36" s="91">
        <v>30.51</v>
      </c>
      <c r="S36" s="91">
        <v>83.63</v>
      </c>
      <c r="T36" s="91">
        <v>110.17</v>
      </c>
      <c r="U36" s="91">
        <v>136.74</v>
      </c>
      <c r="V36" s="91">
        <v>189.87</v>
      </c>
      <c r="W36" s="91">
        <v>349.22</v>
      </c>
      <c r="X36" s="91">
        <v>402.35</v>
      </c>
      <c r="Y36" s="91">
        <v>402.35</v>
      </c>
      <c r="Z36" s="91">
        <v>455.46</v>
      </c>
      <c r="AA36" s="91">
        <v>508.58</v>
      </c>
      <c r="AB36" s="91">
        <v>561.71</v>
      </c>
      <c r="AC36" s="91">
        <v>614.80999999999995</v>
      </c>
      <c r="AD36" s="91">
        <v>614.80999999999995</v>
      </c>
      <c r="AE36" s="91">
        <v>721.06</v>
      </c>
      <c r="AF36" s="91">
        <v>721.06</v>
      </c>
      <c r="AG36" s="91">
        <v>774.18</v>
      </c>
      <c r="AH36" s="92">
        <v>774.18</v>
      </c>
      <c r="AI36" s="112" t="s">
        <v>96</v>
      </c>
    </row>
    <row r="37" spans="1:35" hidden="1" x14ac:dyDescent="0.2">
      <c r="A37" s="2"/>
      <c r="B37" s="67" t="str">
        <f>A37&amp;TAX[[#This Row],[UP]]</f>
        <v>F</v>
      </c>
      <c r="C37" s="64" t="str">
        <f>A37&amp;TAX[[#This Row],[Übersetzungs-erfordernisse
E = Englisch + Anspr in Landessprache
V=Vollübersetzung
A = nur Ansprüche]]&amp;TAX[[#This Row],[UP]]</f>
        <v>VF</v>
      </c>
      <c r="D37" s="80" t="s">
        <v>60</v>
      </c>
      <c r="E37" s="80" t="s">
        <v>24</v>
      </c>
      <c r="F37" s="81" t="s">
        <v>170</v>
      </c>
      <c r="G37" s="89" t="s">
        <v>159</v>
      </c>
      <c r="H37" s="90">
        <v>1152</v>
      </c>
      <c r="I37" s="91"/>
      <c r="J37" s="91"/>
      <c r="K37" s="91"/>
      <c r="L37" s="91">
        <v>425</v>
      </c>
      <c r="M37" s="91">
        <v>420</v>
      </c>
      <c r="N37" s="91">
        <v>1152</v>
      </c>
      <c r="O37" s="91">
        <v>0</v>
      </c>
      <c r="P37" s="91">
        <v>0</v>
      </c>
      <c r="Q37" s="91">
        <v>216.7</v>
      </c>
      <c r="R37" s="91">
        <v>227.1</v>
      </c>
      <c r="S37" s="91">
        <v>247.9</v>
      </c>
      <c r="T37" s="91">
        <v>268.7</v>
      </c>
      <c r="U37" s="91">
        <v>289.5</v>
      </c>
      <c r="V37" s="91">
        <v>310.3</v>
      </c>
      <c r="W37" s="91">
        <v>331.1</v>
      </c>
      <c r="X37" s="91">
        <v>351.9</v>
      </c>
      <c r="Y37" s="91">
        <v>372.7</v>
      </c>
      <c r="Z37" s="91">
        <v>393.5</v>
      </c>
      <c r="AA37" s="91">
        <v>414.3</v>
      </c>
      <c r="AB37" s="91">
        <v>445.5</v>
      </c>
      <c r="AC37" s="91">
        <v>476.7</v>
      </c>
      <c r="AD37" s="91">
        <v>580.70000000000005</v>
      </c>
      <c r="AE37" s="91">
        <v>580.70000000000005</v>
      </c>
      <c r="AF37" s="91">
        <v>580.70000000000005</v>
      </c>
      <c r="AG37" s="91">
        <v>580.70000000000005</v>
      </c>
      <c r="AH37" s="92">
        <v>580.70000000000005</v>
      </c>
      <c r="AI37" s="112" t="s">
        <v>96</v>
      </c>
    </row>
    <row r="38" spans="1:35" hidden="1" x14ac:dyDescent="0.2">
      <c r="A38" s="2"/>
      <c r="B38" s="67" t="str">
        <f>A38&amp;TAX[[#This Row],[UP]]</f>
        <v>F</v>
      </c>
      <c r="C38" s="64" t="str">
        <f>A38&amp;TAX[[#This Row],[Übersetzungs-erfordernisse
E = Englisch + Anspr in Landessprache
V=Vollübersetzung
A = nur Ansprüche]]&amp;TAX[[#This Row],[UP]]</f>
        <v>VF</v>
      </c>
      <c r="D38" s="78" t="s">
        <v>74</v>
      </c>
      <c r="E38" s="78" t="s">
        <v>27</v>
      </c>
      <c r="F38" s="79" t="s">
        <v>170</v>
      </c>
      <c r="G38" s="89" t="s">
        <v>159</v>
      </c>
      <c r="H38" s="90">
        <v>1368</v>
      </c>
      <c r="I38" s="91"/>
      <c r="J38" s="91"/>
      <c r="K38" s="91"/>
      <c r="L38" s="91">
        <v>425</v>
      </c>
      <c r="M38" s="91">
        <v>392</v>
      </c>
      <c r="N38" s="91">
        <v>1368</v>
      </c>
      <c r="O38" s="91">
        <v>0</v>
      </c>
      <c r="P38" s="91">
        <v>0</v>
      </c>
      <c r="Q38" s="91">
        <v>173.16</v>
      </c>
      <c r="R38" s="91">
        <v>195.38</v>
      </c>
      <c r="S38" s="91">
        <v>217.6</v>
      </c>
      <c r="T38" s="91">
        <v>246.18</v>
      </c>
      <c r="U38" s="91">
        <v>275.81</v>
      </c>
      <c r="V38" s="91">
        <v>304.38</v>
      </c>
      <c r="W38" s="91">
        <v>334.02</v>
      </c>
      <c r="X38" s="91">
        <v>363.65</v>
      </c>
      <c r="Y38" s="91">
        <v>422.91</v>
      </c>
      <c r="Z38" s="91">
        <v>481.12</v>
      </c>
      <c r="AA38" s="91">
        <v>539.33000000000004</v>
      </c>
      <c r="AB38" s="91">
        <v>598.59</v>
      </c>
      <c r="AC38" s="91">
        <v>656.8</v>
      </c>
      <c r="AD38" s="91">
        <v>716.06</v>
      </c>
      <c r="AE38" s="91">
        <v>774.27</v>
      </c>
      <c r="AF38" s="91">
        <v>832.48</v>
      </c>
      <c r="AG38" s="91">
        <v>891.74</v>
      </c>
      <c r="AH38" s="92">
        <v>949.95</v>
      </c>
      <c r="AI38" s="112" t="s">
        <v>96</v>
      </c>
    </row>
    <row r="39" spans="1:35" hidden="1" x14ac:dyDescent="0.2">
      <c r="A39" s="2" t="b">
        <v>0</v>
      </c>
      <c r="B39" s="67" t="str">
        <f>A39&amp;TAX[[#This Row],[UP]]</f>
        <v>FALSCHT</v>
      </c>
      <c r="C39" s="64" t="str">
        <f>A39&amp;TAX[[#This Row],[Übersetzungs-erfordernisse
E = Englisch + Anspr in Landessprache
V=Vollübersetzung
A = nur Ansprüche]]&amp;TAX[[#This Row],[UP]]</f>
        <v>FALSCHET</v>
      </c>
      <c r="D39" s="76" t="s">
        <v>62</v>
      </c>
      <c r="E39" s="76" t="s">
        <v>26</v>
      </c>
      <c r="F39" s="77" t="s">
        <v>168</v>
      </c>
      <c r="G39" s="89" t="s">
        <v>158</v>
      </c>
      <c r="H39" s="90">
        <v>210</v>
      </c>
      <c r="I39" s="91">
        <v>425</v>
      </c>
      <c r="J39" s="91">
        <v>1088</v>
      </c>
      <c r="K39" s="91">
        <v>210</v>
      </c>
      <c r="L39" s="91"/>
      <c r="M39" s="91"/>
      <c r="N39" s="91"/>
      <c r="O39" s="91">
        <v>0</v>
      </c>
      <c r="P39" s="91">
        <v>0</v>
      </c>
      <c r="Q39" s="91">
        <v>155.63</v>
      </c>
      <c r="R39" s="91">
        <v>166.22</v>
      </c>
      <c r="S39" s="91">
        <v>187.38</v>
      </c>
      <c r="T39" s="91">
        <v>208.54</v>
      </c>
      <c r="U39" s="91">
        <v>229.7</v>
      </c>
      <c r="V39" s="91">
        <v>261.44</v>
      </c>
      <c r="W39" s="91">
        <v>293.19</v>
      </c>
      <c r="X39" s="91">
        <v>324.93</v>
      </c>
      <c r="Y39" s="91">
        <v>367.26</v>
      </c>
      <c r="Z39" s="91">
        <v>409.58</v>
      </c>
      <c r="AA39" s="91">
        <v>451.9</v>
      </c>
      <c r="AB39" s="91">
        <v>494.23</v>
      </c>
      <c r="AC39" s="91">
        <v>536.54999999999995</v>
      </c>
      <c r="AD39" s="91">
        <v>578.88</v>
      </c>
      <c r="AE39" s="91">
        <v>621.20000000000005</v>
      </c>
      <c r="AF39" s="91">
        <v>663.52</v>
      </c>
      <c r="AG39" s="91">
        <v>705.85</v>
      </c>
      <c r="AH39" s="92">
        <v>748.17</v>
      </c>
      <c r="AI39" s="112" t="s">
        <v>96</v>
      </c>
    </row>
    <row r="40" spans="1:35" hidden="1" x14ac:dyDescent="0.2">
      <c r="A40" s="2"/>
      <c r="B40" s="67" t="str">
        <f>A40&amp;TAX[[#This Row],[UP]]</f>
        <v>T</v>
      </c>
      <c r="C40" s="64" t="str">
        <f>A40&amp;TAX[[#This Row],[Übersetzungs-erfordernisse
E = Englisch + Anspr in Landessprache
V=Vollübersetzung
A = nur Ansprüche]]&amp;TAX[[#This Row],[UP]]</f>
        <v>AT</v>
      </c>
      <c r="D40" s="76" t="s">
        <v>65</v>
      </c>
      <c r="E40" s="76" t="s">
        <v>29</v>
      </c>
      <c r="F40" s="77" t="s">
        <v>168</v>
      </c>
      <c r="G40" s="89" t="s">
        <v>160</v>
      </c>
      <c r="H40" s="90">
        <v>120</v>
      </c>
      <c r="I40" s="91">
        <v>425</v>
      </c>
      <c r="J40" s="91">
        <v>400</v>
      </c>
      <c r="K40" s="91">
        <v>120</v>
      </c>
      <c r="L40" s="91"/>
      <c r="M40" s="91"/>
      <c r="N40" s="91"/>
      <c r="O40" s="91">
        <v>0</v>
      </c>
      <c r="P40" s="91">
        <v>0</v>
      </c>
      <c r="Q40" s="91">
        <v>66.459999999999994</v>
      </c>
      <c r="R40" s="91">
        <v>70.459999999999994</v>
      </c>
      <c r="S40" s="91">
        <v>78.459999999999994</v>
      </c>
      <c r="T40" s="91">
        <v>86.46</v>
      </c>
      <c r="U40" s="91">
        <v>96.46</v>
      </c>
      <c r="V40" s="91">
        <v>106.46</v>
      </c>
      <c r="W40" s="91">
        <v>116.46</v>
      </c>
      <c r="X40" s="91">
        <v>146.46</v>
      </c>
      <c r="Y40" s="91">
        <v>190.46</v>
      </c>
      <c r="Z40" s="91">
        <v>236.46</v>
      </c>
      <c r="AA40" s="91">
        <v>270.45999999999998</v>
      </c>
      <c r="AB40" s="91">
        <v>310.45999999999998</v>
      </c>
      <c r="AC40" s="91">
        <v>346.46</v>
      </c>
      <c r="AD40" s="91">
        <v>426.46</v>
      </c>
      <c r="AE40" s="91">
        <v>546.46</v>
      </c>
      <c r="AF40" s="91">
        <v>690.46</v>
      </c>
      <c r="AG40" s="91">
        <v>906.46</v>
      </c>
      <c r="AH40" s="92">
        <v>1136.46</v>
      </c>
      <c r="AI40" s="112" t="s">
        <v>96</v>
      </c>
    </row>
    <row r="41" spans="1:35" hidden="1" x14ac:dyDescent="0.2">
      <c r="A41" s="2"/>
      <c r="B41" s="67" t="str">
        <f>A41&amp;TAX[[#This Row],[UP]]</f>
        <v>F</v>
      </c>
      <c r="C41" s="64" t="str">
        <f>A41&amp;TAX[[#This Row],[Übersetzungs-erfordernisse
E = Englisch + Anspr in Landessprache
V=Vollübersetzung
A = nur Ansprüche]]&amp;TAX[[#This Row],[UP]]</f>
        <v>VF</v>
      </c>
      <c r="D41" s="80" t="s">
        <v>64</v>
      </c>
      <c r="E41" s="80" t="s">
        <v>28</v>
      </c>
      <c r="F41" s="81" t="s">
        <v>170</v>
      </c>
      <c r="G41" s="89" t="s">
        <v>159</v>
      </c>
      <c r="H41" s="90">
        <v>1080</v>
      </c>
      <c r="I41" s="91"/>
      <c r="J41" s="91"/>
      <c r="K41" s="91"/>
      <c r="L41" s="91">
        <v>425</v>
      </c>
      <c r="M41" s="91">
        <v>410</v>
      </c>
      <c r="N41" s="91">
        <v>1080</v>
      </c>
      <c r="O41" s="91">
        <v>0</v>
      </c>
      <c r="P41" s="91">
        <v>0</v>
      </c>
      <c r="Q41" s="91">
        <v>117.96</v>
      </c>
      <c r="R41" s="91">
        <v>134.46</v>
      </c>
      <c r="S41" s="91">
        <v>151.46</v>
      </c>
      <c r="T41" s="91">
        <v>167.96</v>
      </c>
      <c r="U41" s="91">
        <v>184.46</v>
      </c>
      <c r="V41" s="91">
        <v>200.96</v>
      </c>
      <c r="W41" s="91">
        <v>217.46</v>
      </c>
      <c r="X41" s="91">
        <v>250.96</v>
      </c>
      <c r="Y41" s="91">
        <v>283.95999999999998</v>
      </c>
      <c r="Z41" s="91">
        <v>317.45999999999998</v>
      </c>
      <c r="AA41" s="91">
        <v>350.46</v>
      </c>
      <c r="AB41" s="91">
        <v>383.46</v>
      </c>
      <c r="AC41" s="91">
        <v>416.96</v>
      </c>
      <c r="AD41" s="91">
        <v>449.96</v>
      </c>
      <c r="AE41" s="91">
        <v>516.46</v>
      </c>
      <c r="AF41" s="91">
        <v>582.96</v>
      </c>
      <c r="AG41" s="91">
        <v>648.96</v>
      </c>
      <c r="AH41" s="92">
        <v>715.46</v>
      </c>
      <c r="AI41" s="112" t="s">
        <v>96</v>
      </c>
    </row>
    <row r="42" spans="1:35" hidden="1" x14ac:dyDescent="0.2">
      <c r="A42" s="2"/>
      <c r="B42" s="67" t="str">
        <f>A42&amp;TAX[[#This Row],[UP]]</f>
        <v>F</v>
      </c>
      <c r="C42" s="64" t="str">
        <f>A42&amp;TAX[[#This Row],[Übersetzungs-erfordernisse
E = Englisch + Anspr in Landessprache
V=Vollübersetzung
A = nur Ansprüche]]&amp;TAX[[#This Row],[UP]]</f>
        <v>VITF</v>
      </c>
      <c r="D42" s="78" t="s">
        <v>61</v>
      </c>
      <c r="E42" s="78" t="s">
        <v>25</v>
      </c>
      <c r="F42" s="79" t="s">
        <v>170</v>
      </c>
      <c r="G42" s="89" t="s">
        <v>163</v>
      </c>
      <c r="H42" s="90">
        <v>1512</v>
      </c>
      <c r="I42" s="91"/>
      <c r="J42" s="91"/>
      <c r="K42" s="91"/>
      <c r="L42" s="91">
        <v>425</v>
      </c>
      <c r="M42" s="91">
        <v>570</v>
      </c>
      <c r="N42" s="91">
        <f>IF(A42=FALSE,0,IF(AND(A22,A42),0,1512))</f>
        <v>0</v>
      </c>
      <c r="O42" s="91">
        <v>0</v>
      </c>
      <c r="P42" s="91">
        <v>0</v>
      </c>
      <c r="Q42" s="91">
        <v>0</v>
      </c>
      <c r="R42" s="91">
        <v>140.5</v>
      </c>
      <c r="S42" s="91">
        <v>140.5</v>
      </c>
      <c r="T42" s="91">
        <v>140.5</v>
      </c>
      <c r="U42" s="91">
        <v>140.5</v>
      </c>
      <c r="V42" s="91">
        <v>210.5</v>
      </c>
      <c r="W42" s="91">
        <v>210.5</v>
      </c>
      <c r="X42" s="91">
        <v>210.5</v>
      </c>
      <c r="Y42" s="91">
        <v>210.5</v>
      </c>
      <c r="Z42" s="91">
        <v>340.5</v>
      </c>
      <c r="AA42" s="91">
        <v>340.5</v>
      </c>
      <c r="AB42" s="91">
        <v>340.5</v>
      </c>
      <c r="AC42" s="91">
        <v>340.5</v>
      </c>
      <c r="AD42" s="91">
        <v>470.5</v>
      </c>
      <c r="AE42" s="91">
        <v>530.5</v>
      </c>
      <c r="AF42" s="91">
        <v>600.5</v>
      </c>
      <c r="AG42" s="91">
        <v>670.5</v>
      </c>
      <c r="AH42" s="92">
        <v>720.5</v>
      </c>
      <c r="AI42" s="112" t="s">
        <v>96</v>
      </c>
    </row>
    <row r="43" spans="1:35" hidden="1" x14ac:dyDescent="0.2">
      <c r="A43" s="2"/>
      <c r="B43" s="67" t="str">
        <f>A43&amp;TAX[[#This Row],[UP]]</f>
        <v>F</v>
      </c>
      <c r="C43" s="64" t="str">
        <f>A43&amp;TAX[[#This Row],[Übersetzungs-erfordernisse
E = Englisch + Anspr in Landessprache
V=Vollübersetzung
A = nur Ansprüche]]&amp;TAX[[#This Row],[UP]]</f>
        <v>F</v>
      </c>
      <c r="D43" s="107" t="s">
        <v>108</v>
      </c>
      <c r="E43" s="107" t="s">
        <v>106</v>
      </c>
      <c r="F43" s="109" t="s">
        <v>170</v>
      </c>
      <c r="G43" s="89"/>
      <c r="H43" s="90"/>
      <c r="I43" s="91"/>
      <c r="J43" s="91"/>
      <c r="K43" s="91"/>
      <c r="L43" s="91"/>
      <c r="M43" s="91"/>
      <c r="N43" s="91"/>
      <c r="O43" s="91">
        <v>0</v>
      </c>
      <c r="P43" s="91">
        <v>137.54</v>
      </c>
      <c r="Q43" s="91">
        <v>137.54</v>
      </c>
      <c r="R43" s="91">
        <v>137.54</v>
      </c>
      <c r="S43" s="91">
        <v>137.54</v>
      </c>
      <c r="T43" s="91">
        <v>172.68</v>
      </c>
      <c r="U43" s="91">
        <v>172.68</v>
      </c>
      <c r="V43" s="91">
        <v>172.68</v>
      </c>
      <c r="W43" s="91">
        <v>172.68</v>
      </c>
      <c r="X43" s="91">
        <v>172.68</v>
      </c>
      <c r="Y43" s="91">
        <v>230.27</v>
      </c>
      <c r="Z43" s="91">
        <v>230.27</v>
      </c>
      <c r="AA43" s="91">
        <v>230.27</v>
      </c>
      <c r="AB43" s="91">
        <v>230.27</v>
      </c>
      <c r="AC43" s="91">
        <v>230.27</v>
      </c>
      <c r="AD43" s="91">
        <v>331.77</v>
      </c>
      <c r="AE43" s="91">
        <v>331.77</v>
      </c>
      <c r="AF43" s="91">
        <v>331.77</v>
      </c>
      <c r="AG43" s="91">
        <v>331.77</v>
      </c>
      <c r="AH43" s="92">
        <v>331.77</v>
      </c>
      <c r="AI43" s="112"/>
    </row>
    <row r="44" spans="1:35" hidden="1" x14ac:dyDescent="0.2">
      <c r="A44" s="2" t="b">
        <v>0</v>
      </c>
      <c r="B44" s="67" t="str">
        <f>A44&amp;TAX[[#This Row],[UP]]</f>
        <v>FALSCHF</v>
      </c>
      <c r="C44" s="64" t="str">
        <f>A44&amp;TAX[[#This Row],[Übersetzungs-erfordernisse
E = Englisch + Anspr in Landessprache
V=Vollübersetzung
A = nur Ansprüche]]&amp;TAX[[#This Row],[UP]]</f>
        <v>FALSCHVF</v>
      </c>
      <c r="D44" s="78" t="s">
        <v>67</v>
      </c>
      <c r="E44" s="78" t="s">
        <v>32</v>
      </c>
      <c r="F44" s="79" t="s">
        <v>170</v>
      </c>
      <c r="G44" s="89" t="s">
        <v>159</v>
      </c>
      <c r="H44" s="90">
        <v>1440</v>
      </c>
      <c r="I44" s="91"/>
      <c r="J44" s="91"/>
      <c r="K44" s="91"/>
      <c r="L44" s="91">
        <v>425</v>
      </c>
      <c r="M44" s="91">
        <v>700</v>
      </c>
      <c r="N44" s="91">
        <v>1440</v>
      </c>
      <c r="O44" s="91">
        <v>0</v>
      </c>
      <c r="P44" s="91">
        <v>0</v>
      </c>
      <c r="Q44" s="91">
        <v>104.76</v>
      </c>
      <c r="R44" s="91">
        <v>116.38</v>
      </c>
      <c r="S44" s="91">
        <v>152.38999999999999</v>
      </c>
      <c r="T44" s="91">
        <v>167.5</v>
      </c>
      <c r="U44" s="91">
        <v>182.02</v>
      </c>
      <c r="V44" s="91">
        <v>198.86</v>
      </c>
      <c r="W44" s="91">
        <v>212.8</v>
      </c>
      <c r="X44" s="91">
        <v>229.07</v>
      </c>
      <c r="Y44" s="91">
        <v>254.62</v>
      </c>
      <c r="Z44" s="91">
        <v>289.48</v>
      </c>
      <c r="AA44" s="91">
        <v>327.81</v>
      </c>
      <c r="AB44" s="91">
        <v>365.57</v>
      </c>
      <c r="AC44" s="91">
        <v>414.94</v>
      </c>
      <c r="AD44" s="91">
        <v>449.79</v>
      </c>
      <c r="AE44" s="91">
        <v>495.1</v>
      </c>
      <c r="AF44" s="91">
        <v>526.47</v>
      </c>
      <c r="AG44" s="91">
        <v>553.19000000000005</v>
      </c>
      <c r="AH44" s="92">
        <v>575.26</v>
      </c>
      <c r="AI44" s="93" t="s">
        <v>96</v>
      </c>
    </row>
    <row r="45" spans="1:35" s="8" customFormat="1" ht="13.5" thickBot="1" x14ac:dyDescent="0.25">
      <c r="A45"/>
      <c r="B45"/>
      <c r="C45" s="7"/>
      <c r="D45" s="85"/>
      <c r="E45" s="86"/>
      <c r="F45" s="87"/>
      <c r="G45" s="88"/>
      <c r="H45" s="82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</row>
    <row r="46" spans="1:35" x14ac:dyDescent="0.2">
      <c r="C46" s="7"/>
      <c r="D46" s="14" t="s">
        <v>94</v>
      </c>
      <c r="E46" s="63" t="s">
        <v>95</v>
      </c>
      <c r="F46" s="68"/>
      <c r="G46" s="16"/>
      <c r="H46" s="16"/>
      <c r="I46" s="16"/>
      <c r="J46" s="16"/>
      <c r="K46" s="16"/>
      <c r="L46" s="16"/>
      <c r="M46" s="16"/>
      <c r="N46" s="16"/>
      <c r="O46" s="16"/>
      <c r="P46" s="17">
        <v>35</v>
      </c>
      <c r="Q46" s="17">
        <v>105</v>
      </c>
      <c r="R46" s="17">
        <v>145</v>
      </c>
      <c r="S46" s="17">
        <v>315</v>
      </c>
      <c r="T46" s="17">
        <v>475</v>
      </c>
      <c r="U46" s="17">
        <v>630</v>
      </c>
      <c r="V46" s="17">
        <v>815</v>
      </c>
      <c r="W46" s="17">
        <v>990</v>
      </c>
      <c r="X46" s="17">
        <v>1175</v>
      </c>
      <c r="Y46" s="17">
        <v>1460</v>
      </c>
      <c r="Z46" s="17">
        <v>1775</v>
      </c>
      <c r="AA46" s="17">
        <v>2105</v>
      </c>
      <c r="AB46" s="17">
        <v>2455</v>
      </c>
      <c r="AC46" s="17">
        <v>2830</v>
      </c>
      <c r="AD46" s="17">
        <v>3240</v>
      </c>
      <c r="AE46" s="17">
        <v>3640</v>
      </c>
      <c r="AF46" s="17">
        <v>4055</v>
      </c>
      <c r="AG46" s="17">
        <v>4455</v>
      </c>
      <c r="AH46" s="18">
        <v>4855</v>
      </c>
      <c r="AI46" s="3" t="s">
        <v>96</v>
      </c>
    </row>
    <row r="47" spans="1:35" x14ac:dyDescent="0.2">
      <c r="C47" s="7"/>
      <c r="D47" s="42" t="s">
        <v>153</v>
      </c>
      <c r="E47" s="15"/>
      <c r="F47" s="69"/>
      <c r="G47" s="16"/>
      <c r="H47" s="16"/>
      <c r="I47" s="16">
        <v>590</v>
      </c>
      <c r="J47" s="16"/>
      <c r="K47" s="16"/>
      <c r="L47" s="16"/>
      <c r="M47" s="16"/>
      <c r="N47" s="16"/>
      <c r="O47" s="16">
        <v>0</v>
      </c>
      <c r="P47" s="17">
        <v>155</v>
      </c>
      <c r="Q47" s="17">
        <v>155</v>
      </c>
      <c r="R47" s="17">
        <v>155</v>
      </c>
      <c r="S47" s="17">
        <v>155</v>
      </c>
      <c r="T47" s="17">
        <v>155</v>
      </c>
      <c r="U47" s="17">
        <v>155</v>
      </c>
      <c r="V47" s="17">
        <v>155</v>
      </c>
      <c r="W47" s="17">
        <v>155</v>
      </c>
      <c r="X47" s="17">
        <v>155</v>
      </c>
      <c r="Y47" s="17">
        <v>155</v>
      </c>
      <c r="Z47" s="17">
        <v>155</v>
      </c>
      <c r="AA47" s="17">
        <v>155</v>
      </c>
      <c r="AB47" s="17">
        <v>155</v>
      </c>
      <c r="AC47" s="17">
        <v>155</v>
      </c>
      <c r="AD47" s="17">
        <v>155</v>
      </c>
      <c r="AE47" s="17">
        <v>155</v>
      </c>
      <c r="AF47" s="17">
        <v>155</v>
      </c>
      <c r="AG47" s="17">
        <v>155</v>
      </c>
      <c r="AH47" s="17">
        <v>155</v>
      </c>
      <c r="AI47" s="3"/>
    </row>
    <row r="48" spans="1:35" x14ac:dyDescent="0.2">
      <c r="C48" s="7"/>
      <c r="D48" s="42" t="s">
        <v>152</v>
      </c>
      <c r="E48" s="15"/>
      <c r="F48" s="69"/>
      <c r="G48" s="16"/>
      <c r="H48" s="16"/>
      <c r="I48" s="16"/>
      <c r="J48" s="16"/>
      <c r="K48" s="16"/>
      <c r="L48" s="16"/>
      <c r="M48" s="16"/>
      <c r="N48" s="16"/>
      <c r="O48" s="16">
        <v>0</v>
      </c>
      <c r="P48" s="17">
        <v>0</v>
      </c>
      <c r="Q48" s="17">
        <v>90</v>
      </c>
      <c r="R48" s="17">
        <v>90</v>
      </c>
      <c r="S48" s="17">
        <v>90</v>
      </c>
      <c r="T48" s="17">
        <v>110</v>
      </c>
      <c r="U48" s="17">
        <v>110</v>
      </c>
      <c r="V48" s="17">
        <v>110</v>
      </c>
      <c r="W48" s="17">
        <v>130</v>
      </c>
      <c r="X48" s="17">
        <v>130</v>
      </c>
      <c r="Y48" s="17">
        <v>130</v>
      </c>
      <c r="Z48" s="17">
        <v>175</v>
      </c>
      <c r="AA48" s="17">
        <v>175</v>
      </c>
      <c r="AB48" s="17">
        <v>175</v>
      </c>
      <c r="AC48" s="17">
        <v>225</v>
      </c>
      <c r="AD48" s="17">
        <v>225</v>
      </c>
      <c r="AE48" s="17">
        <v>225</v>
      </c>
      <c r="AF48" s="17">
        <v>275</v>
      </c>
      <c r="AG48" s="17">
        <v>275</v>
      </c>
      <c r="AH48" s="18">
        <v>275</v>
      </c>
      <c r="AI48" s="3"/>
    </row>
    <row r="49" spans="1:35" x14ac:dyDescent="0.2">
      <c r="C49" s="7"/>
      <c r="D49" s="94"/>
      <c r="E49" s="95"/>
      <c r="F49" s="96"/>
      <c r="G49" s="97"/>
      <c r="H49" s="98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100"/>
    </row>
    <row r="50" spans="1:35" x14ac:dyDescent="0.2">
      <c r="C50" s="7"/>
      <c r="D50" s="19" t="s">
        <v>128</v>
      </c>
      <c r="E50" s="20"/>
      <c r="F50" s="70"/>
      <c r="G50" s="21"/>
      <c r="H50" s="21"/>
      <c r="I50" s="21">
        <f ca="1">SUMIF(VAL,"WAHR",'UP-EP Validierung (EUR)'!I$2:I$44)</f>
        <v>1275</v>
      </c>
      <c r="J50" s="21">
        <f ca="1">IF(SUMIF(VAL,"WAHR",'UP-EP Validierung (EUR)'!J$2:J$44)=0,0,SUMIF(VAL,"WAHR",'UP-EP Validierung (EUR)'!J$2:J$44)+2160)</f>
        <v>3420</v>
      </c>
      <c r="K50" s="21">
        <f ca="1">SUMIF(VAL,"WAHR",'UP-EP Validierung (EUR)'!K$2:K$44)</f>
        <v>210</v>
      </c>
      <c r="L50" s="21">
        <f ca="1">SUMIF(VAL,"WAHR",'UP-EP Validierung (EUR)'!L$2:L$44)</f>
        <v>850</v>
      </c>
      <c r="M50" s="21">
        <f ca="1">IF(ValESEPÜ=0,0,IF(GesValKA=0,SUMIF(VAL,"WAHR",'UP-EP Validierung (EUR)'!M$2:M$44)+2160,SUMIF(VAL,"WAHR",'UP-EP Validierung (EUR)'!M$2:M$44)))</f>
        <v>455</v>
      </c>
      <c r="N50" s="21">
        <f ca="1">SUMIF(VAL,"WAHR",'UP-EP Validierung (EUR)'!N$2:N$44)</f>
        <v>0</v>
      </c>
      <c r="AI50" s="5"/>
    </row>
    <row r="51" spans="1:35" x14ac:dyDescent="0.2">
      <c r="C51" s="7"/>
      <c r="D51" s="19" t="s">
        <v>180</v>
      </c>
      <c r="E51" s="117"/>
      <c r="F51" s="118"/>
      <c r="G51" s="119"/>
      <c r="H51" s="119"/>
      <c r="I51" s="116"/>
      <c r="J51" s="116"/>
      <c r="K51" s="116"/>
      <c r="L51" s="116"/>
      <c r="M51" s="116"/>
      <c r="N51" s="116"/>
      <c r="O51" s="21">
        <f ca="1">SUMIF(TAXA1,"WAHRT",'UP-EP Validierung (EUR)'!O$2:O$44)</f>
        <v>0</v>
      </c>
      <c r="P51" s="21">
        <f ca="1">SUMIF(TAXA1,"WAHRT",'UP-EP Validierung (EUR)'!P$2:P$44)</f>
        <v>117.5</v>
      </c>
      <c r="Q51" s="21">
        <f ca="1">SUMIF(TAXA1,"WAHRT",'UP-EP Validierung (EUR)'!Q$2:Q$44)</f>
        <v>329.58</v>
      </c>
      <c r="R51" s="21">
        <f ca="1">SUMIF(TAXA1,"WAHRT",'UP-EP Validierung (EUR)'!R$2:R$44)</f>
        <v>469.07</v>
      </c>
      <c r="S51" s="21">
        <f ca="1">SUMIF(TAXA1,"WAHRT",'UP-EP Validierung (EUR)'!S$2:S$44)</f>
        <v>590.19000000000005</v>
      </c>
      <c r="T51" s="21">
        <f ca="1">SUMIF(TAXA1,"WAHRT",'UP-EP Validierung (EUR)'!T$2:T$44)</f>
        <v>736.31</v>
      </c>
      <c r="U51" s="21">
        <f ca="1">SUMIF(TAXA1,"WAHRT",'UP-EP Validierung (EUR)'!U$2:U$44)</f>
        <v>914.47</v>
      </c>
      <c r="V51" s="21">
        <f ca="1">SUMIF(TAXA1,"WAHRT",'UP-EP Validierung (EUR)'!V$2:V$44)</f>
        <v>1107.6300000000001</v>
      </c>
      <c r="W51" s="21">
        <f ca="1">SUMIF(TAXA1,"WAHRT",'UP-EP Validierung (EUR)'!W$2:W$44)</f>
        <v>1302.8399999999999</v>
      </c>
      <c r="X51" s="21">
        <f ca="1">SUMIF(TAXA1,"WAHRT",'UP-EP Validierung (EUR)'!X$2:X$44)</f>
        <v>1568.04</v>
      </c>
      <c r="Y51" s="21">
        <f ca="1">SUMIF(TAXA1,"WAHRT",'UP-EP Validierung (EUR)'!Y$2:Y$44)</f>
        <v>1928.24</v>
      </c>
      <c r="Z51" s="21">
        <f ca="1">SUMIF(TAXA1,"WAHRT",'UP-EP Validierung (EUR)'!Z$2:Z$44)</f>
        <v>2313.44</v>
      </c>
      <c r="AA51" s="21">
        <f ca="1">SUMIF(TAXA1,"WAHRT",'UP-EP Validierung (EUR)'!AA$2:AA$44)</f>
        <v>2718.64</v>
      </c>
      <c r="AB51" s="21">
        <f ca="1">SUMIF(TAXA1,"WAHRT",'UP-EP Validierung (EUR)'!AB$2:AB$44)</f>
        <v>3138.85</v>
      </c>
      <c r="AC51" s="21">
        <f ca="1">SUMIF(TAXA1,"WAHRT",'UP-EP Validierung (EUR)'!AC$2:AC$44)</f>
        <v>3581.09</v>
      </c>
      <c r="AD51" s="21">
        <f ca="1">SUMIF(TAXA1,"WAHRT",'UP-EP Validierung (EUR)'!AD$2:AD$44)</f>
        <v>4063.33</v>
      </c>
      <c r="AE51" s="21">
        <f ca="1">SUMIF(TAXA1,"WAHRT",'UP-EP Validierung (EUR)'!AE$2:AE$44)</f>
        <v>4565.57</v>
      </c>
      <c r="AF51" s="21">
        <f ca="1">SUMIF(TAXA1,"WAHRT",'UP-EP Validierung (EUR)'!AF$2:AF$44)</f>
        <v>5062.8099999999995</v>
      </c>
      <c r="AG51" s="21">
        <f ca="1">SUMIF(TAXA1,"WAHRT",'UP-EP Validierung (EUR)'!AG$2:AG$44)</f>
        <v>5555.0599999999995</v>
      </c>
      <c r="AH51" s="21">
        <f ca="1">SUMIF(TAXA1,"WAHRT",'UP-EP Validierung (EUR)'!AH$2:AH$44)</f>
        <v>3274.8</v>
      </c>
      <c r="AI51" s="5"/>
    </row>
    <row r="52" spans="1:35" x14ac:dyDescent="0.2">
      <c r="C52" s="7"/>
      <c r="D52" s="19" t="s">
        <v>181</v>
      </c>
      <c r="E52" s="117"/>
      <c r="F52" s="118"/>
      <c r="G52" s="119"/>
      <c r="H52" s="119"/>
      <c r="I52" s="116"/>
      <c r="J52" s="116"/>
      <c r="K52" s="116"/>
      <c r="L52" s="116"/>
      <c r="M52" s="116"/>
      <c r="N52" s="116"/>
      <c r="O52" s="21">
        <f ca="1">SUMIF(TAXA1,"WAHRF",'UP-EP Validierung (EUR)'!O$2:O$44)</f>
        <v>0</v>
      </c>
      <c r="P52" s="21">
        <f ca="1">SUMIF(TAXA1,"WAHRF",'UP-EP Validierung (EUR)'!P$2:P$44)</f>
        <v>0</v>
      </c>
      <c r="Q52" s="21">
        <f ca="1">SUMIF(TAXA1,"WAHRF",'UP-EP Validierung (EUR)'!Q$2:Q$44)</f>
        <v>92.46</v>
      </c>
      <c r="R52" s="21">
        <f ca="1">SUMIF(TAXA1,"WAHRF",'UP-EP Validierung (EUR)'!R$2:R$44)</f>
        <v>222.38</v>
      </c>
      <c r="S52" s="21">
        <f ca="1">SUMIF(TAXA1,"WAHRF",'UP-EP Validierung (EUR)'!S$2:S$44)</f>
        <v>372.71000000000004</v>
      </c>
      <c r="T52" s="21">
        <f ca="1">SUMIF(TAXA1,"WAHRF",'UP-EP Validierung (EUR)'!T$2:T$44)</f>
        <v>445.53</v>
      </c>
      <c r="U52" s="21">
        <f ca="1">SUMIF(TAXA1,"WAHRF",'UP-EP Validierung (EUR)'!U$2:U$44)</f>
        <v>514.35</v>
      </c>
      <c r="V52" s="21">
        <f ca="1">SUMIF(TAXA1,"WAHRF",'UP-EP Validierung (EUR)'!V$2:V$44)</f>
        <v>593.16000000000008</v>
      </c>
      <c r="W52" s="21">
        <f ca="1">SUMIF(TAXA1,"WAHRF",'UP-EP Validierung (EUR)'!W$2:W$44)</f>
        <v>663.97</v>
      </c>
      <c r="X52" s="21">
        <f ca="1">SUMIF(TAXA1,"WAHRF",'UP-EP Validierung (EUR)'!X$2:X$44)</f>
        <v>742.79000000000008</v>
      </c>
      <c r="Y52" s="21">
        <f ca="1">SUMIF(TAXA1,"WAHRF",'UP-EP Validierung (EUR)'!Y$2:Y$44)</f>
        <v>830.81</v>
      </c>
      <c r="Z52" s="21">
        <f ca="1">SUMIF(TAXA1,"WAHRF",'UP-EP Validierung (EUR)'!Z$2:Z$44)</f>
        <v>946.23</v>
      </c>
      <c r="AA52" s="21">
        <f ca="1">SUMIF(TAXA1,"WAHRF",'UP-EP Validierung (EUR)'!AA$2:AA$44)</f>
        <v>1071.8600000000001</v>
      </c>
      <c r="AB52" s="21">
        <f ca="1">SUMIF(TAXA1,"WAHRF",'UP-EP Validierung (EUR)'!AB$2:AB$44)</f>
        <v>1229.9000000000001</v>
      </c>
      <c r="AC52" s="21">
        <f ca="1">SUMIF(TAXA1,"WAHRF",'UP-EP Validierung (EUR)'!AC$2:AC$44)</f>
        <v>1412.34</v>
      </c>
      <c r="AD52" s="21">
        <f ca="1">SUMIF(TAXA1,"WAHRF",'UP-EP Validierung (EUR)'!AD$2:AD$44)</f>
        <v>1578.58</v>
      </c>
      <c r="AE52" s="21">
        <f ca="1">SUMIF(TAXA1,"WAHRF",'UP-EP Validierung (EUR)'!AE$2:AE$44)</f>
        <v>1736.6100000000001</v>
      </c>
      <c r="AF52" s="21">
        <f ca="1">SUMIF(TAXA1,"WAHRF",'UP-EP Validierung (EUR)'!AF$2:AF$44)</f>
        <v>1894.64</v>
      </c>
      <c r="AG52" s="21">
        <f ca="1">SUMIF(TAXA1,"WAHRF",'UP-EP Validierung (EUR)'!AG$2:AG$44)</f>
        <v>2043.48</v>
      </c>
      <c r="AH52" s="21">
        <f ca="1">SUMIF(TAXA1,"WAHRF",'UP-EP Validierung (EUR)'!AH$2:AH$44)</f>
        <v>1313.3799999999999</v>
      </c>
      <c r="AI52" s="5"/>
    </row>
    <row r="53" spans="1:35" x14ac:dyDescent="0.2">
      <c r="C53" s="7"/>
      <c r="D53" s="19" t="s">
        <v>182</v>
      </c>
      <c r="E53" s="117"/>
      <c r="F53" s="118"/>
      <c r="G53" s="119"/>
      <c r="H53" s="119"/>
      <c r="I53" s="116"/>
      <c r="J53" s="116"/>
      <c r="K53" s="116"/>
      <c r="L53" s="116"/>
      <c r="M53" s="116"/>
      <c r="N53" s="116"/>
      <c r="O53" s="21">
        <f t="shared" ref="O53:AH53" si="0">O59*O48</f>
        <v>0</v>
      </c>
      <c r="P53" s="21">
        <f t="shared" si="0"/>
        <v>0</v>
      </c>
      <c r="Q53" s="21">
        <f t="shared" si="0"/>
        <v>270</v>
      </c>
      <c r="R53" s="21">
        <f t="shared" si="0"/>
        <v>270</v>
      </c>
      <c r="S53" s="21">
        <f t="shared" si="0"/>
        <v>270</v>
      </c>
      <c r="T53" s="21">
        <f t="shared" si="0"/>
        <v>330</v>
      </c>
      <c r="U53" s="21">
        <f t="shared" si="0"/>
        <v>330</v>
      </c>
      <c r="V53" s="21">
        <f t="shared" si="0"/>
        <v>330</v>
      </c>
      <c r="W53" s="21">
        <f t="shared" si="0"/>
        <v>390</v>
      </c>
      <c r="X53" s="21">
        <f t="shared" si="0"/>
        <v>390</v>
      </c>
      <c r="Y53" s="21">
        <f t="shared" si="0"/>
        <v>390</v>
      </c>
      <c r="Z53" s="21">
        <f t="shared" si="0"/>
        <v>525</v>
      </c>
      <c r="AA53" s="21">
        <f t="shared" si="0"/>
        <v>525</v>
      </c>
      <c r="AB53" s="21">
        <f t="shared" si="0"/>
        <v>525</v>
      </c>
      <c r="AC53" s="21">
        <f t="shared" si="0"/>
        <v>675</v>
      </c>
      <c r="AD53" s="21">
        <f t="shared" si="0"/>
        <v>675</v>
      </c>
      <c r="AE53" s="21">
        <f t="shared" si="0"/>
        <v>675</v>
      </c>
      <c r="AF53" s="21">
        <f t="shared" si="0"/>
        <v>825</v>
      </c>
      <c r="AG53" s="21">
        <f t="shared" si="0"/>
        <v>825</v>
      </c>
      <c r="AH53" s="21">
        <f t="shared" si="0"/>
        <v>825</v>
      </c>
      <c r="AI53" s="5"/>
    </row>
    <row r="54" spans="1:35" x14ac:dyDescent="0.2">
      <c r="C54" s="7"/>
      <c r="D54" s="19" t="s">
        <v>183</v>
      </c>
      <c r="E54" s="117"/>
      <c r="F54" s="118"/>
      <c r="G54" s="119"/>
      <c r="H54" s="119"/>
      <c r="I54" s="116"/>
      <c r="J54" s="116"/>
      <c r="K54" s="116"/>
      <c r="L54" s="116"/>
      <c r="M54" s="116"/>
      <c r="N54" s="116"/>
      <c r="O54" s="21">
        <f t="shared" ref="O54:AH54" si="1">O60*O48</f>
        <v>0</v>
      </c>
      <c r="P54" s="21">
        <f t="shared" si="1"/>
        <v>0</v>
      </c>
      <c r="Q54" s="21">
        <f t="shared" si="1"/>
        <v>180</v>
      </c>
      <c r="R54" s="21">
        <f t="shared" si="1"/>
        <v>180</v>
      </c>
      <c r="S54" s="21">
        <f t="shared" si="1"/>
        <v>180</v>
      </c>
      <c r="T54" s="21">
        <f t="shared" si="1"/>
        <v>220</v>
      </c>
      <c r="U54" s="21">
        <f t="shared" si="1"/>
        <v>220</v>
      </c>
      <c r="V54" s="21">
        <f t="shared" si="1"/>
        <v>220</v>
      </c>
      <c r="W54" s="21">
        <f t="shared" si="1"/>
        <v>260</v>
      </c>
      <c r="X54" s="21">
        <f t="shared" si="1"/>
        <v>260</v>
      </c>
      <c r="Y54" s="21">
        <f t="shared" si="1"/>
        <v>260</v>
      </c>
      <c r="Z54" s="21">
        <f t="shared" si="1"/>
        <v>350</v>
      </c>
      <c r="AA54" s="21">
        <f t="shared" si="1"/>
        <v>350</v>
      </c>
      <c r="AB54" s="21">
        <f t="shared" si="1"/>
        <v>350</v>
      </c>
      <c r="AC54" s="21">
        <f t="shared" si="1"/>
        <v>450</v>
      </c>
      <c r="AD54" s="21">
        <f t="shared" si="1"/>
        <v>450</v>
      </c>
      <c r="AE54" s="21">
        <f t="shared" si="1"/>
        <v>450</v>
      </c>
      <c r="AF54" s="21">
        <f t="shared" si="1"/>
        <v>550</v>
      </c>
      <c r="AG54" s="21">
        <f t="shared" si="1"/>
        <v>550</v>
      </c>
      <c r="AH54" s="21">
        <f t="shared" si="1"/>
        <v>550</v>
      </c>
      <c r="AI54" s="5"/>
    </row>
    <row r="55" spans="1:35" x14ac:dyDescent="0.2">
      <c r="C55" s="7"/>
      <c r="D55" s="19"/>
      <c r="E55" s="117"/>
      <c r="F55" s="118"/>
      <c r="G55" s="119"/>
      <c r="H55" s="119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5"/>
    </row>
    <row r="56" spans="1:35" x14ac:dyDescent="0.2">
      <c r="C56" s="7"/>
      <c r="D56" s="19" t="s">
        <v>176</v>
      </c>
      <c r="E56" s="117"/>
      <c r="F56" s="118"/>
      <c r="G56" s="119"/>
      <c r="H56" s="120">
        <v>2160</v>
      </c>
      <c r="I56" s="116"/>
      <c r="J56" s="116"/>
      <c r="K56" s="116"/>
      <c r="L56" s="116"/>
      <c r="M56" s="116"/>
      <c r="N56" s="116">
        <f ca="1">IF(K50&gt;0,0,2160)</f>
        <v>0</v>
      </c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5"/>
    </row>
    <row r="57" spans="1:35" x14ac:dyDescent="0.2">
      <c r="A57" s="7"/>
      <c r="B57" s="7"/>
      <c r="C57" s="7"/>
      <c r="D57" s="113"/>
      <c r="E57" s="114"/>
      <c r="F57" s="115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5"/>
    </row>
    <row r="58" spans="1:35" x14ac:dyDescent="0.2">
      <c r="A58" s="7"/>
      <c r="B58" s="7"/>
      <c r="C58" s="7"/>
      <c r="D58" s="8"/>
      <c r="E58" s="9"/>
      <c r="F58" s="71"/>
      <c r="G58" s="7"/>
      <c r="H58" s="7"/>
      <c r="I58" s="7"/>
      <c r="J58" s="7"/>
      <c r="K58" s="7"/>
      <c r="L58" s="7"/>
      <c r="M58" s="7"/>
      <c r="AI58" s="10"/>
    </row>
    <row r="59" spans="1:35" x14ac:dyDescent="0.2">
      <c r="A59" s="7"/>
      <c r="B59" s="7"/>
      <c r="C59" s="7"/>
      <c r="D59" s="8"/>
      <c r="E59" s="9"/>
      <c r="F59" s="71"/>
      <c r="G59" s="7"/>
      <c r="H59" s="7"/>
      <c r="I59" s="7"/>
      <c r="J59" s="7"/>
      <c r="K59" s="7"/>
      <c r="L59" s="7"/>
      <c r="M59" s="7"/>
      <c r="N59" s="65" t="s">
        <v>169</v>
      </c>
      <c r="O59" s="7">
        <f t="shared" ref="O59:AH59" si="2">COUNTIF($B$2:$B$44,"WAHRT")</f>
        <v>3</v>
      </c>
      <c r="P59" s="7">
        <f t="shared" si="2"/>
        <v>3</v>
      </c>
      <c r="Q59" s="7">
        <f t="shared" si="2"/>
        <v>3</v>
      </c>
      <c r="R59" s="7">
        <f t="shared" si="2"/>
        <v>3</v>
      </c>
      <c r="S59" s="7">
        <f t="shared" si="2"/>
        <v>3</v>
      </c>
      <c r="T59" s="7">
        <f t="shared" si="2"/>
        <v>3</v>
      </c>
      <c r="U59" s="7">
        <f t="shared" si="2"/>
        <v>3</v>
      </c>
      <c r="V59" s="7">
        <f t="shared" si="2"/>
        <v>3</v>
      </c>
      <c r="W59" s="7">
        <f t="shared" si="2"/>
        <v>3</v>
      </c>
      <c r="X59" s="7">
        <f t="shared" si="2"/>
        <v>3</v>
      </c>
      <c r="Y59" s="7">
        <f t="shared" si="2"/>
        <v>3</v>
      </c>
      <c r="Z59" s="7">
        <f t="shared" si="2"/>
        <v>3</v>
      </c>
      <c r="AA59" s="7">
        <f t="shared" si="2"/>
        <v>3</v>
      </c>
      <c r="AB59" s="7">
        <f t="shared" si="2"/>
        <v>3</v>
      </c>
      <c r="AC59" s="7">
        <f t="shared" si="2"/>
        <v>3</v>
      </c>
      <c r="AD59" s="7">
        <f t="shared" si="2"/>
        <v>3</v>
      </c>
      <c r="AE59" s="7">
        <f t="shared" si="2"/>
        <v>3</v>
      </c>
      <c r="AF59" s="7">
        <f t="shared" si="2"/>
        <v>3</v>
      </c>
      <c r="AG59" s="7">
        <f t="shared" si="2"/>
        <v>3</v>
      </c>
      <c r="AH59" s="7">
        <f t="shared" si="2"/>
        <v>3</v>
      </c>
      <c r="AI59" s="10"/>
    </row>
    <row r="60" spans="1:35" x14ac:dyDescent="0.2">
      <c r="A60" s="7"/>
      <c r="B60" s="66"/>
      <c r="C60" s="66"/>
      <c r="D60" s="8"/>
      <c r="E60" s="9"/>
      <c r="F60" s="71"/>
      <c r="G60" s="7"/>
      <c r="H60" s="7"/>
      <c r="I60" s="7"/>
      <c r="J60" s="7"/>
      <c r="K60" s="7"/>
      <c r="L60" s="7"/>
      <c r="M60" s="7"/>
      <c r="N60" s="65" t="s">
        <v>171</v>
      </c>
      <c r="O60" s="7">
        <f>COUNTIF($B$2:$B$44,"WAHRF")</f>
        <v>2</v>
      </c>
      <c r="P60" s="7">
        <f t="shared" ref="P60:AH60" si="3">COUNTIF($B$2:$B$44,"WAHRF")</f>
        <v>2</v>
      </c>
      <c r="Q60" s="7">
        <f t="shared" si="3"/>
        <v>2</v>
      </c>
      <c r="R60" s="7">
        <f t="shared" si="3"/>
        <v>2</v>
      </c>
      <c r="S60" s="7">
        <f t="shared" si="3"/>
        <v>2</v>
      </c>
      <c r="T60" s="7">
        <f t="shared" si="3"/>
        <v>2</v>
      </c>
      <c r="U60" s="7">
        <f t="shared" si="3"/>
        <v>2</v>
      </c>
      <c r="V60" s="7">
        <f t="shared" si="3"/>
        <v>2</v>
      </c>
      <c r="W60" s="7">
        <f t="shared" si="3"/>
        <v>2</v>
      </c>
      <c r="X60" s="7">
        <f t="shared" si="3"/>
        <v>2</v>
      </c>
      <c r="Y60" s="7">
        <f t="shared" si="3"/>
        <v>2</v>
      </c>
      <c r="Z60" s="7">
        <f t="shared" si="3"/>
        <v>2</v>
      </c>
      <c r="AA60" s="7">
        <f t="shared" si="3"/>
        <v>2</v>
      </c>
      <c r="AB60" s="7">
        <f t="shared" si="3"/>
        <v>2</v>
      </c>
      <c r="AC60" s="7">
        <f t="shared" si="3"/>
        <v>2</v>
      </c>
      <c r="AD60" s="7">
        <f t="shared" si="3"/>
        <v>2</v>
      </c>
      <c r="AE60" s="7">
        <f t="shared" si="3"/>
        <v>2</v>
      </c>
      <c r="AF60" s="7">
        <f t="shared" si="3"/>
        <v>2</v>
      </c>
      <c r="AG60" s="7">
        <f t="shared" si="3"/>
        <v>2</v>
      </c>
      <c r="AH60" s="7">
        <f t="shared" si="3"/>
        <v>2</v>
      </c>
      <c r="AI60" s="10"/>
    </row>
    <row r="61" spans="1:35" x14ac:dyDescent="0.2">
      <c r="D61" s="8"/>
      <c r="E61" s="9"/>
      <c r="F61" s="71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10"/>
    </row>
    <row r="62" spans="1:35" x14ac:dyDescent="0.2">
      <c r="D62" s="8"/>
      <c r="E62" s="9"/>
      <c r="F62" s="71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10"/>
    </row>
    <row r="63" spans="1:35" x14ac:dyDescent="0.2">
      <c r="A63" s="7"/>
      <c r="B63" s="7"/>
      <c r="C63" s="7"/>
      <c r="D63" s="8"/>
      <c r="E63" s="9"/>
      <c r="F63" s="7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10"/>
    </row>
  </sheetData>
  <autoFilter ref="A1:C44">
    <filterColumn colId="0">
      <filters>
        <filter val="WAHR"/>
      </filters>
    </filterColumn>
  </autoFilter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Tabelle1</vt:lpstr>
      <vt:lpstr>UP-EP Validierung (EUR)</vt:lpstr>
      <vt:lpstr>GESAMT</vt:lpstr>
      <vt:lpstr>GesÜberKA</vt:lpstr>
      <vt:lpstr>GesÜberKAEPÜ</vt:lpstr>
      <vt:lpstr>GesValKA</vt:lpstr>
      <vt:lpstr>GesValKAEPÜ</vt:lpstr>
      <vt:lpstr>TAXA1</vt:lpstr>
      <vt:lpstr>UP</vt:lpstr>
      <vt:lpstr>VAL</vt:lpstr>
      <vt:lpstr>ValESEPÜ</vt:lpstr>
      <vt:lpstr>ValESHonEP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Wenzlaff, Dagmar</dc:creator>
  <cp:lastModifiedBy>ES</cp:lastModifiedBy>
  <dcterms:created xsi:type="dcterms:W3CDTF">2022-02-16T09:53:05Z</dcterms:created>
  <dcterms:modified xsi:type="dcterms:W3CDTF">2022-03-04T09:27:29Z</dcterms:modified>
</cp:coreProperties>
</file>